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W:\LCO_Umweltdaten\Konformitätserklärungen\"/>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8800" windowHeight="12195"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6" i="5"/>
  <c r="C6" i="5"/>
  <c r="V6" i="5"/>
  <c r="J6" i="5"/>
  <c r="E6" i="5"/>
  <c r="S6" i="5"/>
  <c r="T6" i="5"/>
  <c r="B7" i="5"/>
  <c r="C7" i="5"/>
  <c r="V7" i="5"/>
  <c r="J7" i="5"/>
  <c r="E7" i="5"/>
  <c r="S7" i="5"/>
  <c r="T7" i="5"/>
  <c r="B8" i="5"/>
  <c r="C8" i="5"/>
  <c r="V8" i="5"/>
  <c r="J8" i="5"/>
  <c r="E8" i="5"/>
  <c r="S8" i="5"/>
  <c r="T8" i="5"/>
  <c r="B9" i="5"/>
  <c r="C9" i="5"/>
  <c r="V9" i="5"/>
  <c r="J9" i="5"/>
  <c r="E9" i="5"/>
  <c r="S9" i="5"/>
  <c r="T9" i="5"/>
  <c r="B10" i="5"/>
  <c r="C10" i="5"/>
  <c r="V10" i="5"/>
  <c r="J10" i="5"/>
  <c r="E10" i="5"/>
  <c r="S10" i="5"/>
  <c r="T10" i="5"/>
  <c r="B11" i="5"/>
  <c r="C11" i="5"/>
  <c r="V11" i="5"/>
  <c r="J11" i="5"/>
  <c r="E11" i="5"/>
  <c r="S11" i="5"/>
  <c r="T11" i="5"/>
  <c r="B12" i="5"/>
  <c r="C12" i="5"/>
  <c r="V12" i="5"/>
  <c r="J12" i="5"/>
  <c r="E12" i="5"/>
  <c r="S12" i="5"/>
  <c r="T12" i="5"/>
  <c r="B13" i="5"/>
  <c r="C13" i="5"/>
  <c r="V13" i="5"/>
  <c r="J13" i="5"/>
  <c r="E13" i="5"/>
  <c r="S13" i="5"/>
  <c r="T13" i="5"/>
  <c r="B14" i="5"/>
  <c r="C14" i="5"/>
  <c r="V14" i="5"/>
  <c r="J14" i="5"/>
  <c r="E14" i="5"/>
  <c r="S14" i="5"/>
  <c r="T14" i="5"/>
  <c r="B15" i="5"/>
  <c r="C15" i="5"/>
  <c r="V15" i="5"/>
  <c r="J15" i="5"/>
  <c r="E15" i="5"/>
  <c r="S15" i="5"/>
  <c r="T15" i="5"/>
  <c r="B16" i="5"/>
  <c r="C16" i="5"/>
  <c r="V16" i="5"/>
  <c r="J16" i="5"/>
  <c r="E16" i="5"/>
  <c r="S16" i="5"/>
  <c r="T16" i="5"/>
  <c r="B17" i="5"/>
  <c r="C17" i="5"/>
  <c r="V17" i="5"/>
  <c r="J17" i="5"/>
  <c r="E17" i="5"/>
  <c r="S17" i="5"/>
  <c r="T17" i="5"/>
  <c r="B18" i="5"/>
  <c r="C18" i="5"/>
  <c r="V18" i="5"/>
  <c r="J18" i="5"/>
  <c r="E18" i="5"/>
  <c r="S18" i="5"/>
  <c r="T18" i="5"/>
  <c r="B19" i="5"/>
  <c r="C19" i="5"/>
  <c r="V19" i="5"/>
  <c r="J19" i="5"/>
  <c r="E19" i="5"/>
  <c r="S19" i="5"/>
  <c r="T19" i="5"/>
  <c r="B20" i="5"/>
  <c r="C20" i="5"/>
  <c r="V20" i="5"/>
  <c r="J20" i="5"/>
  <c r="E20" i="5"/>
  <c r="S20" i="5"/>
  <c r="T20" i="5"/>
  <c r="B21" i="5"/>
  <c r="C21" i="5"/>
  <c r="V21" i="5"/>
  <c r="J21" i="5"/>
  <c r="E21" i="5"/>
  <c r="S21" i="5"/>
  <c r="T21" i="5"/>
  <c r="B22" i="5"/>
  <c r="C22" i="5"/>
  <c r="V22" i="5"/>
  <c r="J22" i="5"/>
  <c r="E22" i="5"/>
  <c r="S22" i="5"/>
  <c r="T22" i="5"/>
  <c r="B23" i="5"/>
  <c r="C23" i="5"/>
  <c r="V23" i="5"/>
  <c r="J23" i="5"/>
  <c r="E23" i="5"/>
  <c r="S23" i="5"/>
  <c r="T23" i="5"/>
  <c r="B24" i="5"/>
  <c r="C24" i="5"/>
  <c r="V24" i="5"/>
  <c r="J24" i="5"/>
  <c r="E24" i="5"/>
  <c r="S24" i="5"/>
  <c r="T24" i="5"/>
  <c r="B25" i="5"/>
  <c r="C25" i="5"/>
  <c r="V25" i="5"/>
  <c r="J25" i="5"/>
  <c r="E25" i="5"/>
  <c r="S25" i="5"/>
  <c r="T25" i="5"/>
  <c r="B26" i="5"/>
  <c r="C26" i="5"/>
  <c r="V26" i="5"/>
  <c r="J26" i="5"/>
  <c r="E26" i="5"/>
  <c r="S26" i="5"/>
  <c r="T26" i="5"/>
  <c r="B27" i="5"/>
  <c r="C27" i="5"/>
  <c r="V27" i="5"/>
  <c r="J27" i="5"/>
  <c r="E27" i="5"/>
  <c r="S27" i="5"/>
  <c r="T27" i="5"/>
  <c r="B28" i="5"/>
  <c r="C28" i="5"/>
  <c r="V28" i="5"/>
  <c r="J28" i="5"/>
  <c r="E28" i="5"/>
  <c r="S28" i="5"/>
  <c r="T28" i="5"/>
  <c r="B29" i="5"/>
  <c r="C29" i="5"/>
  <c r="V29" i="5"/>
  <c r="J29" i="5"/>
  <c r="E29" i="5"/>
  <c r="S29" i="5"/>
  <c r="T29" i="5"/>
  <c r="B30" i="5"/>
  <c r="C30" i="5"/>
  <c r="V30" i="5"/>
  <c r="J30" i="5"/>
  <c r="E30" i="5"/>
  <c r="S30" i="5"/>
  <c r="T30" i="5"/>
  <c r="B31" i="5"/>
  <c r="C31" i="5"/>
  <c r="V31" i="5"/>
  <c r="J31" i="5"/>
  <c r="E31" i="5"/>
  <c r="S31" i="5"/>
  <c r="T31" i="5"/>
  <c r="B32" i="5"/>
  <c r="C32" i="5"/>
  <c r="V32" i="5"/>
  <c r="J32" i="5"/>
  <c r="E32" i="5"/>
  <c r="S32" i="5"/>
  <c r="T32" i="5"/>
  <c r="B33" i="5"/>
  <c r="C33" i="5"/>
  <c r="V33" i="5"/>
  <c r="J33" i="5"/>
  <c r="E33" i="5"/>
  <c r="S33" i="5"/>
  <c r="T33" i="5"/>
  <c r="B34" i="5"/>
  <c r="C34" i="5"/>
  <c r="V34" i="5"/>
  <c r="J34" i="5"/>
  <c r="E34" i="5"/>
  <c r="S34" i="5"/>
  <c r="T34" i="5"/>
  <c r="B35" i="5"/>
  <c r="C35" i="5"/>
  <c r="V35" i="5"/>
  <c r="J35" i="5"/>
  <c r="E35" i="5"/>
  <c r="S35" i="5"/>
  <c r="T35" i="5"/>
  <c r="B36" i="5"/>
  <c r="C36" i="5"/>
  <c r="V36" i="5"/>
  <c r="J36" i="5"/>
  <c r="E36" i="5"/>
  <c r="S36" i="5"/>
  <c r="T36" i="5"/>
  <c r="B37" i="5"/>
  <c r="C37" i="5"/>
  <c r="V37" i="5"/>
  <c r="J37" i="5"/>
  <c r="E37" i="5"/>
  <c r="S37" i="5"/>
  <c r="T37" i="5"/>
  <c r="B38" i="5"/>
  <c r="C38" i="5"/>
  <c r="V38" i="5"/>
  <c r="J38" i="5"/>
  <c r="E38" i="5"/>
  <c r="S38" i="5"/>
  <c r="T38" i="5"/>
  <c r="B39" i="5"/>
  <c r="C39" i="5"/>
  <c r="V39" i="5"/>
  <c r="J39" i="5"/>
  <c r="E39" i="5"/>
  <c r="S39" i="5"/>
  <c r="T39" i="5"/>
  <c r="B40" i="5"/>
  <c r="C40" i="5"/>
  <c r="V40" i="5"/>
  <c r="J40" i="5"/>
  <c r="E40" i="5"/>
  <c r="S40" i="5"/>
  <c r="T40" i="5"/>
  <c r="B41" i="5"/>
  <c r="C41" i="5"/>
  <c r="V41" i="5"/>
  <c r="J41" i="5"/>
  <c r="E41" i="5"/>
  <c r="S41" i="5"/>
  <c r="T41" i="5"/>
  <c r="B42" i="5"/>
  <c r="C42" i="5"/>
  <c r="V42" i="5"/>
  <c r="J42" i="5"/>
  <c r="E42" i="5"/>
  <c r="S42" i="5"/>
  <c r="T42" i="5"/>
  <c r="B43" i="5"/>
  <c r="C43" i="5"/>
  <c r="V43" i="5"/>
  <c r="J43" i="5"/>
  <c r="E43" i="5"/>
  <c r="S43" i="5"/>
  <c r="T43" i="5"/>
  <c r="B44" i="5"/>
  <c r="C44" i="5"/>
  <c r="V44" i="5"/>
  <c r="J44" i="5"/>
  <c r="E44" i="5"/>
  <c r="S44" i="5"/>
  <c r="T44" i="5"/>
  <c r="B45" i="5"/>
  <c r="C45" i="5"/>
  <c r="V45" i="5"/>
  <c r="J45" i="5"/>
  <c r="E45" i="5"/>
  <c r="S45" i="5"/>
  <c r="T45" i="5"/>
  <c r="B46" i="5"/>
  <c r="C46" i="5"/>
  <c r="V46" i="5"/>
  <c r="J46" i="5"/>
  <c r="E46" i="5"/>
  <c r="S46" i="5"/>
  <c r="T46" i="5"/>
  <c r="B47" i="5"/>
  <c r="C47" i="5"/>
  <c r="V47" i="5"/>
  <c r="J47" i="5"/>
  <c r="E47" i="5"/>
  <c r="S47" i="5"/>
  <c r="T47" i="5"/>
  <c r="B48" i="5"/>
  <c r="C48" i="5"/>
  <c r="V48" i="5"/>
  <c r="J48" i="5"/>
  <c r="E48" i="5"/>
  <c r="S48" i="5"/>
  <c r="T48" i="5"/>
  <c r="B49" i="5"/>
  <c r="C49" i="5"/>
  <c r="V49" i="5"/>
  <c r="J49" i="5"/>
  <c r="E49" i="5"/>
  <c r="S49" i="5"/>
  <c r="T49" i="5"/>
  <c r="B50" i="5"/>
  <c r="C50" i="5"/>
  <c r="V50" i="5"/>
  <c r="J50" i="5"/>
  <c r="E50" i="5"/>
  <c r="S50" i="5"/>
  <c r="T50" i="5"/>
  <c r="B51" i="5"/>
  <c r="C51" i="5"/>
  <c r="V51" i="5"/>
  <c r="J51" i="5"/>
  <c r="E51" i="5"/>
  <c r="S51" i="5"/>
  <c r="T51" i="5"/>
  <c r="B52" i="5"/>
  <c r="C52" i="5"/>
  <c r="V52" i="5"/>
  <c r="J52" i="5"/>
  <c r="E52" i="5"/>
  <c r="S52" i="5"/>
  <c r="T52" i="5"/>
  <c r="B53" i="5"/>
  <c r="C53" i="5"/>
  <c r="V53" i="5"/>
  <c r="J53" i="5"/>
  <c r="E53" i="5"/>
  <c r="S53" i="5"/>
  <c r="T53" i="5"/>
  <c r="B54" i="5"/>
  <c r="C54" i="5"/>
  <c r="V54" i="5"/>
  <c r="J54" i="5"/>
  <c r="E54" i="5"/>
  <c r="S54" i="5"/>
  <c r="T54" i="5"/>
  <c r="B55" i="5"/>
  <c r="C55" i="5"/>
  <c r="V55" i="5"/>
  <c r="J55" i="5"/>
  <c r="E55" i="5"/>
  <c r="S55" i="5"/>
  <c r="T55" i="5"/>
  <c r="B56" i="5"/>
  <c r="C56" i="5"/>
  <c r="V56" i="5"/>
  <c r="J56" i="5"/>
  <c r="E56" i="5"/>
  <c r="S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5" i="5"/>
  <c r="C5"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F69" i="6"/>
  <c r="D4" i="5"/>
  <c r="E4"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X2456"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X2354" i="5"/>
  <c r="S2354" i="5"/>
  <c r="S2353" i="5"/>
  <c r="S2352" i="5"/>
  <c r="S2350" i="5"/>
  <c r="S2346" i="5"/>
  <c r="H2345" i="5"/>
  <c r="H2344" i="5"/>
  <c r="S2342" i="5"/>
  <c r="S2340" i="5"/>
  <c r="X2337"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X2281"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X2216" i="5"/>
  <c r="S2214" i="5"/>
  <c r="S2212" i="5"/>
  <c r="S2210" i="5"/>
  <c r="X2208" i="5"/>
  <c r="S2206" i="5"/>
  <c r="S2204" i="5"/>
  <c r="F2202" i="5"/>
  <c r="S2202" i="5"/>
  <c r="X2200"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X2074" i="5"/>
  <c r="S2074" i="5"/>
  <c r="X2071" i="5"/>
  <c r="S2069" i="5"/>
  <c r="S2066" i="5"/>
  <c r="F2064" i="5"/>
  <c r="F2063" i="5"/>
  <c r="S2063" i="5"/>
  <c r="S2059" i="5"/>
  <c r="S2058" i="5"/>
  <c r="F2055" i="5"/>
  <c r="X2052"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X1708" i="5"/>
  <c r="S1703" i="5"/>
  <c r="F1691" i="5"/>
  <c r="I1688" i="5"/>
  <c r="X1684"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X1465"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X1188" i="5"/>
  <c r="F1186" i="5"/>
  <c r="J1185" i="5"/>
  <c r="R1183" i="5"/>
  <c r="I1181" i="5"/>
  <c r="S1181" i="5"/>
  <c r="S1178" i="5"/>
  <c r="J1177" i="5"/>
  <c r="R1175" i="5"/>
  <c r="J1172" i="5"/>
  <c r="S1170" i="5"/>
  <c r="X1167"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X675" i="5"/>
  <c r="X667" i="5"/>
  <c r="X65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8" i="5"/>
  <c r="I173" i="5"/>
  <c r="I170" i="5"/>
  <c r="I169" i="5"/>
  <c r="J166" i="5"/>
  <c r="H165" i="5"/>
  <c r="I161" i="5"/>
  <c r="I157" i="5"/>
  <c r="R156" i="5"/>
  <c r="I153" i="5"/>
  <c r="R152" i="5"/>
  <c r="X149" i="5"/>
  <c r="F144" i="5"/>
  <c r="I141" i="5"/>
  <c r="R140" i="5"/>
  <c r="I137" i="5"/>
  <c r="R136" i="5"/>
  <c r="I133" i="5"/>
  <c r="I129" i="5"/>
  <c r="X122" i="5"/>
  <c r="I121" i="5"/>
  <c r="R120" i="5"/>
  <c r="J110" i="5"/>
  <c r="I109" i="5"/>
  <c r="X105" i="5"/>
  <c r="R97" i="5"/>
  <c r="R95" i="5"/>
  <c r="X93" i="5"/>
  <c r="R91" i="5"/>
  <c r="H89" i="5"/>
  <c r="R87" i="5"/>
  <c r="H85" i="5"/>
  <c r="R84" i="5"/>
  <c r="R83" i="5"/>
  <c r="R81" i="5"/>
  <c r="R80" i="5"/>
  <c r="R79" i="5"/>
  <c r="R77" i="5"/>
  <c r="R75" i="5"/>
  <c r="X73" i="5"/>
  <c r="R71" i="5"/>
  <c r="H69" i="5"/>
  <c r="R68" i="5"/>
  <c r="R67" i="5"/>
  <c r="R65" i="5"/>
  <c r="R64" i="5"/>
  <c r="R63" i="5"/>
  <c r="R61" i="5"/>
  <c r="R59" i="5"/>
  <c r="H58" i="5"/>
  <c r="X57" i="5"/>
  <c r="R55" i="5"/>
  <c r="H54" i="5"/>
  <c r="H53" i="5"/>
  <c r="R52" i="5"/>
  <c r="R51" i="5"/>
  <c r="R49" i="5"/>
  <c r="R48" i="5"/>
  <c r="R47" i="5"/>
  <c r="R45" i="5"/>
  <c r="R44" i="5"/>
  <c r="R43" i="5"/>
  <c r="X41" i="5"/>
  <c r="R39" i="5"/>
  <c r="H38" i="5"/>
  <c r="H37" i="5"/>
  <c r="R36" i="5"/>
  <c r="R35" i="5"/>
  <c r="R33" i="5"/>
  <c r="R32" i="5"/>
  <c r="R31" i="5"/>
  <c r="I29" i="5"/>
  <c r="H28"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73" i="5"/>
  <c r="S2014" i="5"/>
  <c r="AB1623" i="5"/>
  <c r="S1769" i="5"/>
  <c r="S1476" i="5"/>
  <c r="AB2464" i="5"/>
  <c r="AB719" i="5"/>
  <c r="AB840" i="5"/>
  <c r="AB1756" i="5"/>
  <c r="AB857" i="5"/>
  <c r="AB551" i="5"/>
  <c r="AB1690" i="5"/>
  <c r="AB1730" i="5"/>
  <c r="AB2087" i="5"/>
  <c r="AB409" i="5"/>
  <c r="R479" i="5"/>
  <c r="AB578" i="5"/>
  <c r="AB673" i="5"/>
  <c r="AB1292" i="5"/>
  <c r="AB1462" i="5"/>
  <c r="S2037" i="5"/>
  <c r="S852" i="5"/>
  <c r="X1478"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X404"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X1752" i="5"/>
  <c r="H1752" i="5"/>
  <c r="H74" i="5"/>
  <c r="X74" i="5"/>
  <c r="I763" i="5"/>
  <c r="I2157" i="5"/>
  <c r="R69" i="5"/>
  <c r="I105" i="5"/>
  <c r="AB363" i="5"/>
  <c r="R487" i="5"/>
  <c r="H1177" i="5"/>
  <c r="J1217" i="5"/>
  <c r="J1249" i="5"/>
  <c r="AB1311" i="5"/>
  <c r="F2012" i="5"/>
  <c r="X2060" i="5"/>
  <c r="AB2064" i="5"/>
  <c r="AB2151" i="5"/>
  <c r="H2473" i="5"/>
  <c r="X170" i="5"/>
  <c r="AB195" i="5"/>
  <c r="I301" i="5"/>
  <c r="AB466" i="5"/>
  <c r="AB519" i="5"/>
  <c r="AB626" i="5"/>
  <c r="R730" i="5"/>
  <c r="H842" i="5"/>
  <c r="H1207" i="5"/>
  <c r="F1247" i="5"/>
  <c r="AB1752" i="5"/>
  <c r="H2012" i="5"/>
  <c r="F2432" i="5"/>
  <c r="H812" i="5"/>
  <c r="H41" i="5"/>
  <c r="AB254" i="5"/>
  <c r="AB1164" i="5"/>
  <c r="AB1248" i="5"/>
  <c r="AB1272" i="5"/>
  <c r="AB1279" i="5"/>
  <c r="AB1316" i="5"/>
  <c r="AB1331" i="5"/>
  <c r="F1386" i="5"/>
  <c r="H1418" i="5"/>
  <c r="R1487" i="5"/>
  <c r="I1592" i="5"/>
  <c r="AB1914" i="5"/>
  <c r="F2071" i="5"/>
  <c r="AB2124" i="5"/>
  <c r="AB2272" i="5"/>
  <c r="H1249" i="5"/>
  <c r="H1442" i="5"/>
  <c r="X2341" i="5"/>
  <c r="I41"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X2449" i="5"/>
  <c r="F216" i="5"/>
  <c r="I801" i="5"/>
  <c r="F801" i="5"/>
  <c r="I939" i="5"/>
  <c r="H939" i="5"/>
  <c r="H94" i="5"/>
  <c r="F94" i="5"/>
  <c r="I94" i="5"/>
  <c r="R779" i="5"/>
  <c r="I779" i="5"/>
  <c r="X779" i="5"/>
  <c r="H62" i="5"/>
  <c r="I62" i="5"/>
  <c r="I392" i="5"/>
  <c r="J392" i="5"/>
  <c r="F392" i="5"/>
  <c r="R629" i="5"/>
  <c r="X611" i="5"/>
  <c r="R611" i="5"/>
  <c r="F611" i="5"/>
  <c r="H1164" i="5"/>
  <c r="F1164" i="5"/>
  <c r="X1164" i="5"/>
  <c r="F538" i="5"/>
  <c r="I538" i="5"/>
  <c r="J781" i="5"/>
  <c r="X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X2388" i="5"/>
  <c r="AB24"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X1343" i="5"/>
  <c r="H1343" i="5"/>
  <c r="S2167" i="5"/>
  <c r="S2482" i="5"/>
  <c r="I37" i="5"/>
  <c r="I73" i="5"/>
  <c r="X169" i="5"/>
  <c r="AB217" i="5"/>
  <c r="AB234" i="5"/>
  <c r="J301" i="5"/>
  <c r="AB367" i="5"/>
  <c r="AB399" i="5"/>
  <c r="X412" i="5"/>
  <c r="AB441" i="5"/>
  <c r="X490" i="5"/>
  <c r="AB508" i="5"/>
  <c r="J527" i="5"/>
  <c r="AB535" i="5"/>
  <c r="AB555" i="5"/>
  <c r="AB590" i="5"/>
  <c r="S670" i="5"/>
  <c r="AB709" i="5"/>
  <c r="AB844" i="5"/>
  <c r="S895" i="5"/>
  <c r="AB913" i="5"/>
  <c r="AB958" i="5"/>
  <c r="S971" i="5"/>
  <c r="AB1148" i="5"/>
  <c r="AB1176" i="5"/>
  <c r="S1283" i="5"/>
  <c r="S1643" i="5"/>
  <c r="S1792" i="5"/>
  <c r="AB1792" i="5"/>
  <c r="X2072" i="5"/>
  <c r="R2072" i="5"/>
  <c r="H2072" i="5"/>
  <c r="F2072" i="5"/>
  <c r="H2079" i="5"/>
  <c r="F2079" i="5"/>
  <c r="J2288" i="5"/>
  <c r="S2433" i="5"/>
  <c r="I2248" i="5"/>
  <c r="H2248" i="5"/>
  <c r="F2248"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X58" i="5"/>
  <c r="X234"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X1240"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X1466" i="5"/>
  <c r="AB1573" i="5"/>
  <c r="S1591" i="5"/>
  <c r="AB1699" i="5"/>
  <c r="AB1746" i="5"/>
  <c r="S1870" i="5"/>
  <c r="AB1902" i="5"/>
  <c r="I2000" i="5"/>
  <c r="S2005" i="5"/>
  <c r="H2008" i="5"/>
  <c r="H2023" i="5"/>
  <c r="AB2092" i="5"/>
  <c r="S2289" i="5"/>
  <c r="S2434" i="5"/>
  <c r="I2449" i="5"/>
  <c r="S1273" i="5"/>
  <c r="S1290" i="5"/>
  <c r="S1293" i="5"/>
  <c r="S1300" i="5"/>
  <c r="S1303" i="5"/>
  <c r="AB1339" i="5"/>
  <c r="S1631" i="5"/>
  <c r="X1664"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X1550"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25" i="5"/>
  <c r="F25" i="5"/>
  <c r="X25" i="5"/>
  <c r="R96" i="5"/>
  <c r="X96" i="5"/>
  <c r="H78" i="5"/>
  <c r="F78" i="5"/>
  <c r="X78" i="5"/>
  <c r="I78" i="5"/>
  <c r="H46" i="5"/>
  <c r="X46" i="5"/>
  <c r="F46" i="5"/>
  <c r="H126" i="5"/>
  <c r="R126" i="5"/>
  <c r="J126" i="5"/>
  <c r="I126" i="5"/>
  <c r="X126" i="5"/>
  <c r="AB894" i="5"/>
  <c r="S894" i="5"/>
  <c r="AB1862" i="5"/>
  <c r="S1862" i="5"/>
  <c r="R53" i="5"/>
  <c r="R73" i="5"/>
  <c r="I89" i="5"/>
  <c r="H122" i="5"/>
  <c r="J122" i="5"/>
  <c r="I122" i="5"/>
  <c r="R188" i="5"/>
  <c r="AB209" i="5"/>
  <c r="R224" i="5"/>
  <c r="F224" i="5"/>
  <c r="X224" i="5"/>
  <c r="F308" i="5"/>
  <c r="F356" i="5"/>
  <c r="R462" i="5"/>
  <c r="F585" i="5"/>
  <c r="I713" i="5"/>
  <c r="J713" i="5"/>
  <c r="S737" i="5"/>
  <c r="R93" i="5"/>
  <c r="H93" i="5"/>
  <c r="AB169" i="5"/>
  <c r="X451" i="5"/>
  <c r="H451" i="5"/>
  <c r="F451" i="5"/>
  <c r="S1496" i="5"/>
  <c r="X26" i="5"/>
  <c r="I58" i="5"/>
  <c r="X62" i="5"/>
  <c r="I125" i="5"/>
  <c r="H125" i="5"/>
  <c r="H146" i="5"/>
  <c r="I146" i="5"/>
  <c r="F146" i="5"/>
  <c r="R236" i="5"/>
  <c r="F236" i="5"/>
  <c r="X236" i="5"/>
  <c r="J261" i="5"/>
  <c r="AB261" i="5"/>
  <c r="AB297" i="5"/>
  <c r="F450" i="5"/>
  <c r="R452" i="5"/>
  <c r="J452" i="5"/>
  <c r="H452" i="5"/>
  <c r="F452" i="5"/>
  <c r="H106" i="5"/>
  <c r="I106" i="5"/>
  <c r="X106" i="5"/>
  <c r="R124" i="5"/>
  <c r="AB1446" i="5"/>
  <c r="S1446" i="5"/>
  <c r="F42" i="5"/>
  <c r="R22" i="5"/>
  <c r="J58" i="5"/>
  <c r="F62" i="5"/>
  <c r="I69" i="5"/>
  <c r="H86" i="5"/>
  <c r="R89" i="5"/>
  <c r="AB113" i="5"/>
  <c r="R122" i="5"/>
  <c r="H166" i="5"/>
  <c r="R166" i="5"/>
  <c r="H186" i="5"/>
  <c r="X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X526" i="5"/>
  <c r="I526" i="5"/>
  <c r="I542" i="5"/>
  <c r="X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X603" i="5"/>
  <c r="R603" i="5"/>
  <c r="R643" i="5"/>
  <c r="I721" i="5"/>
  <c r="J721" i="5"/>
  <c r="F787" i="5"/>
  <c r="X787" i="5"/>
  <c r="R850" i="5"/>
  <c r="AB850" i="5"/>
  <c r="S915" i="5"/>
  <c r="S978" i="5"/>
  <c r="X981"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X174" i="5"/>
  <c r="I254" i="5"/>
  <c r="X615" i="5"/>
  <c r="R615" i="5"/>
  <c r="S638" i="5"/>
  <c r="S648" i="5"/>
  <c r="R684" i="5"/>
  <c r="H684" i="5"/>
  <c r="S732" i="5"/>
  <c r="F767" i="5"/>
  <c r="X767" i="5"/>
  <c r="F785" i="5"/>
  <c r="X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X1010" i="5"/>
  <c r="F1010" i="5"/>
  <c r="AB566" i="5"/>
  <c r="X655"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X1030" i="5"/>
  <c r="F1030" i="5"/>
  <c r="S1091" i="5"/>
  <c r="AB1106" i="5"/>
  <c r="S1111" i="5"/>
  <c r="F1168" i="5"/>
  <c r="I1168" i="5"/>
  <c r="AB1324" i="5"/>
  <c r="S1367" i="5"/>
  <c r="AB1704" i="5"/>
  <c r="X1716"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X699" i="5"/>
  <c r="S701" i="5"/>
  <c r="H706" i="5"/>
  <c r="X719" i="5"/>
  <c r="J729" i="5"/>
  <c r="I731" i="5"/>
  <c r="AB740" i="5"/>
  <c r="S753" i="5"/>
  <c r="S773" i="5"/>
  <c r="X806" i="5"/>
  <c r="X812" i="5"/>
  <c r="S834" i="5"/>
  <c r="S840" i="5"/>
  <c r="S861" i="5"/>
  <c r="S863" i="5"/>
  <c r="S872" i="5"/>
  <c r="F888" i="5"/>
  <c r="AB897" i="5"/>
  <c r="S930" i="5"/>
  <c r="S935" i="5"/>
  <c r="AB945" i="5"/>
  <c r="S987" i="5"/>
  <c r="S1073" i="5"/>
  <c r="S1083" i="5"/>
  <c r="S1095" i="5"/>
  <c r="H1101" i="5"/>
  <c r="X1101" i="5"/>
  <c r="H1135" i="5"/>
  <c r="X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X1081" i="5"/>
  <c r="F1081" i="5"/>
  <c r="S1098" i="5"/>
  <c r="AB1102" i="5"/>
  <c r="H1110" i="5"/>
  <c r="AB1117" i="5"/>
  <c r="AB1156" i="5"/>
  <c r="S1156" i="5"/>
  <c r="AB1232" i="5"/>
  <c r="X1232" i="5"/>
  <c r="AB1319" i="5"/>
  <c r="H1319" i="5"/>
  <c r="AB1351" i="5"/>
  <c r="R1351" i="5"/>
  <c r="J1368" i="5"/>
  <c r="R1368" i="5"/>
  <c r="H1368" i="5"/>
  <c r="AB1384" i="5"/>
  <c r="R1384" i="5"/>
  <c r="R1505" i="5"/>
  <c r="F1505" i="5"/>
  <c r="AB834" i="5"/>
  <c r="S888" i="5"/>
  <c r="AB985" i="5"/>
  <c r="AB1033" i="5"/>
  <c r="AB1105" i="5"/>
  <c r="H1126" i="5"/>
  <c r="F1126" i="5"/>
  <c r="S1140" i="5"/>
  <c r="H1156" i="5"/>
  <c r="X1156" i="5"/>
  <c r="AB608" i="5"/>
  <c r="AB621" i="5"/>
  <c r="S646" i="5"/>
  <c r="AB661" i="5"/>
  <c r="AB670" i="5"/>
  <c r="S702" i="5"/>
  <c r="AB707" i="5"/>
  <c r="F711" i="5"/>
  <c r="S720" i="5"/>
  <c r="AB731" i="5"/>
  <c r="S733" i="5"/>
  <c r="S736" i="5"/>
  <c r="AB743" i="5"/>
  <c r="AB781" i="5"/>
  <c r="X808" i="5"/>
  <c r="AB832" i="5"/>
  <c r="AB880" i="5"/>
  <c r="AB889" i="5"/>
  <c r="AB898" i="5"/>
  <c r="S903" i="5"/>
  <c r="F939" i="5"/>
  <c r="AB943" i="5"/>
  <c r="X990" i="5"/>
  <c r="AB1037" i="5"/>
  <c r="S1090" i="5"/>
  <c r="X1093"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X1496" i="5"/>
  <c r="J1538" i="5"/>
  <c r="I1538" i="5"/>
  <c r="AB1553" i="5"/>
  <c r="S1627" i="5"/>
  <c r="X1660"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X1916" i="5"/>
  <c r="AB1922" i="5"/>
  <c r="S1922" i="5"/>
  <c r="S2025" i="5"/>
  <c r="AB1049" i="5"/>
  <c r="AB1130" i="5"/>
  <c r="AB1193" i="5"/>
  <c r="S1208" i="5"/>
  <c r="X1244" i="5"/>
  <c r="S1251" i="5"/>
  <c r="S1268" i="5"/>
  <c r="S1271" i="5"/>
  <c r="AB1280" i="5"/>
  <c r="AB1299" i="5"/>
  <c r="J1312" i="5"/>
  <c r="S1331" i="5"/>
  <c r="AB1347" i="5"/>
  <c r="S1369" i="5"/>
  <c r="I1405" i="5"/>
  <c r="H1405"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X1510" i="5"/>
  <c r="AB1538" i="5"/>
  <c r="S1555" i="5"/>
  <c r="AB1560" i="5"/>
  <c r="S1607" i="5"/>
  <c r="AB1632" i="5"/>
  <c r="AB1639" i="5"/>
  <c r="AB1679" i="5"/>
  <c r="X1679" i="5"/>
  <c r="S1781" i="5"/>
  <c r="AB1850" i="5"/>
  <c r="R1956" i="5"/>
  <c r="X1956" i="5"/>
  <c r="I1956" i="5"/>
  <c r="J1956" i="5"/>
  <c r="AB1959" i="5"/>
  <c r="I2036" i="5"/>
  <c r="R2036" i="5"/>
  <c r="H2036" i="5"/>
  <c r="F2036" i="5"/>
  <c r="X2036" i="5"/>
  <c r="J2036" i="5"/>
  <c r="S2205" i="5"/>
  <c r="AB2235" i="5"/>
  <c r="S2235" i="5"/>
  <c r="AB1208" i="5"/>
  <c r="S1276" i="5"/>
  <c r="J1523" i="5"/>
  <c r="R1523" i="5"/>
  <c r="X1636" i="5"/>
  <c r="F1636" i="5"/>
  <c r="S1659" i="5"/>
  <c r="X1676"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X1498"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X2008" i="5"/>
  <c r="F2052" i="5"/>
  <c r="X2064" i="5"/>
  <c r="R2064" i="5"/>
  <c r="J2064" i="5"/>
  <c r="H2064" i="5"/>
  <c r="F2183" i="5"/>
  <c r="F2256" i="5"/>
  <c r="X2349" i="5"/>
  <c r="J2349" i="5"/>
  <c r="F2349" i="5"/>
  <c r="AB1659" i="5"/>
  <c r="X1695" i="5"/>
  <c r="AB1745" i="5"/>
  <c r="AB1818" i="5"/>
  <c r="I2020" i="5"/>
  <c r="R2020" i="5"/>
  <c r="S2251" i="5"/>
  <c r="AB2251" i="5"/>
  <c r="S2341" i="5"/>
  <c r="S2378" i="5"/>
  <c r="AB2378" i="5"/>
  <c r="AB2400" i="5"/>
  <c r="AB1550" i="5"/>
  <c r="AB1552" i="5"/>
  <c r="AB1601" i="5"/>
  <c r="AB1635" i="5"/>
  <c r="AB1636" i="5"/>
  <c r="AB1676" i="5"/>
  <c r="AB1870" i="5"/>
  <c r="S1873" i="5"/>
  <c r="X1876" i="5"/>
  <c r="AB1879" i="5"/>
  <c r="S1902" i="5"/>
  <c r="X1912" i="5"/>
  <c r="AB1935" i="5"/>
  <c r="X1952" i="5"/>
  <c r="S2009" i="5"/>
  <c r="AB2047" i="5"/>
  <c r="X2184" i="5"/>
  <c r="F2184" i="5"/>
  <c r="I2184" i="5"/>
  <c r="H2184" i="5"/>
  <c r="S2351" i="5"/>
  <c r="R2452" i="5"/>
  <c r="X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X2323" i="5"/>
  <c r="R2339" i="5"/>
  <c r="F2339" i="5"/>
  <c r="R2372" i="5"/>
  <c r="J2372" i="5"/>
  <c r="I2372" i="5"/>
  <c r="X2372" i="5"/>
  <c r="AB1830" i="5"/>
  <c r="S1833" i="5"/>
  <c r="AB1863" i="5"/>
  <c r="R1889" i="5"/>
  <c r="S2017" i="5"/>
  <c r="S2030" i="5"/>
  <c r="S2034" i="5"/>
  <c r="I2244" i="5"/>
  <c r="R2244" i="5"/>
  <c r="J2244" i="5"/>
  <c r="H2244" i="5"/>
  <c r="F2244" i="5"/>
  <c r="X2244" i="5"/>
  <c r="I2272" i="5"/>
  <c r="H2272" i="5"/>
  <c r="F2355" i="5"/>
  <c r="R2355" i="5"/>
  <c r="X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X2435" i="5"/>
  <c r="AB2438" i="5"/>
  <c r="S2078" i="5"/>
  <c r="S2099" i="5"/>
  <c r="S2171" i="5"/>
  <c r="I2193" i="5"/>
  <c r="S2219" i="5"/>
  <c r="S2221" i="5"/>
  <c r="S2249" i="5"/>
  <c r="I2281" i="5"/>
  <c r="S2307" i="5"/>
  <c r="S2320" i="5"/>
  <c r="S2333" i="5"/>
  <c r="S2391" i="5"/>
  <c r="S2406" i="5"/>
  <c r="S2411" i="5"/>
  <c r="S2431" i="5"/>
  <c r="J2456" i="5"/>
  <c r="S2463" i="5"/>
  <c r="AB1946" i="5"/>
  <c r="AB1958" i="5"/>
  <c r="AB1967" i="5"/>
  <c r="AB1975" i="5"/>
  <c r="X2000"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X194" i="5"/>
  <c r="R194" i="5"/>
  <c r="I194" i="5"/>
  <c r="J194" i="5"/>
  <c r="H66" i="5"/>
  <c r="R66" i="5"/>
  <c r="J66" i="5"/>
  <c r="X66" i="5"/>
  <c r="I66" i="5"/>
  <c r="F66" i="5"/>
  <c r="H19" i="5"/>
  <c r="R19" i="5"/>
  <c r="X19" i="5"/>
  <c r="H34" i="5"/>
  <c r="X34" i="5"/>
  <c r="R34" i="5"/>
  <c r="I34" i="5"/>
  <c r="F34" i="5"/>
  <c r="H138" i="5"/>
  <c r="R138" i="5"/>
  <c r="J138" i="5"/>
  <c r="I138" i="5"/>
  <c r="X138" i="5"/>
  <c r="F138" i="5"/>
  <c r="X192" i="5"/>
  <c r="F192" i="5"/>
  <c r="H226" i="5"/>
  <c r="X226" i="5"/>
  <c r="R226" i="5"/>
  <c r="F226" i="5"/>
  <c r="J226" i="5"/>
  <c r="I226" i="5"/>
  <c r="R40" i="5"/>
  <c r="X40" i="5"/>
  <c r="I40" i="5"/>
  <c r="H142" i="5"/>
  <c r="R142" i="5"/>
  <c r="J142" i="5"/>
  <c r="F142" i="5"/>
  <c r="I142" i="5"/>
  <c r="X142" i="5"/>
  <c r="F176" i="5"/>
  <c r="X176" i="5"/>
  <c r="R176" i="5"/>
  <c r="H182" i="5"/>
  <c r="F182" i="5"/>
  <c r="X182" i="5"/>
  <c r="I182" i="5"/>
  <c r="R182" i="5"/>
  <c r="J182" i="5"/>
  <c r="R240" i="5"/>
  <c r="F240" i="5"/>
  <c r="H246" i="5"/>
  <c r="I246" i="5"/>
  <c r="X246" i="5"/>
  <c r="F246" i="5"/>
  <c r="R246" i="5"/>
  <c r="J246" i="5"/>
  <c r="H258" i="5"/>
  <c r="X258" i="5"/>
  <c r="R258" i="5"/>
  <c r="J258" i="5"/>
  <c r="I258" i="5"/>
  <c r="F258" i="5"/>
  <c r="F172" i="5"/>
  <c r="R172" i="5"/>
  <c r="R92" i="5"/>
  <c r="I92" i="5"/>
  <c r="X92" i="5"/>
  <c r="H98" i="5"/>
  <c r="R98" i="5"/>
  <c r="J98" i="5"/>
  <c r="X98" i="5"/>
  <c r="I98" i="5"/>
  <c r="F98" i="5"/>
  <c r="H134" i="5"/>
  <c r="F134" i="5"/>
  <c r="R134" i="5"/>
  <c r="J134" i="5"/>
  <c r="I134" i="5"/>
  <c r="X134" i="5"/>
  <c r="H158" i="5"/>
  <c r="X158" i="5"/>
  <c r="R158" i="5"/>
  <c r="J158" i="5"/>
  <c r="I158" i="5"/>
  <c r="F158" i="5"/>
  <c r="I372" i="5"/>
  <c r="R372" i="5"/>
  <c r="J372" i="5"/>
  <c r="H372" i="5"/>
  <c r="F372" i="5"/>
  <c r="H82" i="5"/>
  <c r="R82" i="5"/>
  <c r="J82" i="5"/>
  <c r="I82" i="5"/>
  <c r="F82" i="5"/>
  <c r="X82" i="5"/>
  <c r="H50" i="5"/>
  <c r="R50" i="5"/>
  <c r="X50" i="5"/>
  <c r="I50" i="5"/>
  <c r="F50" i="5"/>
  <c r="R76" i="5"/>
  <c r="I76" i="5"/>
  <c r="X76" i="5"/>
  <c r="R88" i="5"/>
  <c r="X88" i="5"/>
  <c r="I88" i="5"/>
  <c r="X128" i="5"/>
  <c r="F128" i="5"/>
  <c r="H198" i="5"/>
  <c r="R198" i="5"/>
  <c r="J198" i="5"/>
  <c r="I198" i="5"/>
  <c r="F198" i="5"/>
  <c r="X198" i="5"/>
  <c r="H130" i="5"/>
  <c r="F130" i="5"/>
  <c r="X130" i="5"/>
  <c r="I130" i="5"/>
  <c r="R130" i="5"/>
  <c r="J130" i="5"/>
  <c r="H21" i="5"/>
  <c r="R56" i="5"/>
  <c r="X56" i="5"/>
  <c r="I56" i="5"/>
  <c r="F104" i="5"/>
  <c r="R104" i="5"/>
  <c r="X104" i="5"/>
  <c r="H118" i="5"/>
  <c r="F118" i="5"/>
  <c r="I118" i="5"/>
  <c r="X118" i="5"/>
  <c r="R118" i="5"/>
  <c r="J118" i="5"/>
  <c r="R196" i="5"/>
  <c r="F196" i="5"/>
  <c r="H222" i="5"/>
  <c r="R222" i="5"/>
  <c r="J222" i="5"/>
  <c r="F222" i="5"/>
  <c r="I222" i="5"/>
  <c r="X222" i="5"/>
  <c r="R228" i="5"/>
  <c r="F228" i="5"/>
  <c r="X228" i="5"/>
  <c r="R336" i="5"/>
  <c r="J336" i="5"/>
  <c r="H336" i="5"/>
  <c r="F336" i="5"/>
  <c r="X336" i="5"/>
  <c r="H30" i="5"/>
  <c r="X30" i="5"/>
  <c r="I30" i="5"/>
  <c r="F30" i="5"/>
  <c r="F112" i="5"/>
  <c r="X112" i="5"/>
  <c r="R112" i="5"/>
  <c r="H154" i="5"/>
  <c r="R154" i="5"/>
  <c r="J154" i="5"/>
  <c r="I154" i="5"/>
  <c r="X154" i="5"/>
  <c r="F154" i="5"/>
  <c r="H202" i="5"/>
  <c r="R202" i="5"/>
  <c r="J202" i="5"/>
  <c r="I202" i="5"/>
  <c r="X202" i="5"/>
  <c r="F202" i="5"/>
  <c r="R248" i="5"/>
  <c r="F248" i="5"/>
  <c r="I36" i="5"/>
  <c r="R38" i="5"/>
  <c r="I52" i="5"/>
  <c r="R54" i="5"/>
  <c r="I68" i="5"/>
  <c r="I84" i="5"/>
  <c r="AB139" i="5"/>
  <c r="AB155" i="5"/>
  <c r="AB159" i="5"/>
  <c r="R178"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I25" i="5"/>
  <c r="I31" i="5"/>
  <c r="I46" i="5"/>
  <c r="H77"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9" i="5"/>
  <c r="R619" i="5"/>
  <c r="J619" i="5"/>
  <c r="F619" i="5"/>
  <c r="AB306" i="5"/>
  <c r="I340" i="5"/>
  <c r="R340" i="5"/>
  <c r="J340" i="5"/>
  <c r="H340" i="5"/>
  <c r="F340" i="5"/>
  <c r="I396" i="5"/>
  <c r="R396" i="5"/>
  <c r="J396" i="5"/>
  <c r="H396" i="5"/>
  <c r="F396" i="5"/>
  <c r="X396" i="5"/>
  <c r="R41" i="5"/>
  <c r="H45" i="5"/>
  <c r="H61" i="5"/>
  <c r="X44" i="5"/>
  <c r="X54" i="5"/>
  <c r="I61" i="5"/>
  <c r="J62" i="5"/>
  <c r="I77" i="5"/>
  <c r="J78" i="5"/>
  <c r="I93" i="5"/>
  <c r="J94" i="5"/>
  <c r="AB117" i="5"/>
  <c r="AB129" i="5"/>
  <c r="H141" i="5"/>
  <c r="J146" i="5"/>
  <c r="H157" i="5"/>
  <c r="X178" i="5"/>
  <c r="AB181"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5" i="5"/>
  <c r="H515" i="5"/>
  <c r="R531" i="5"/>
  <c r="H531" i="5"/>
  <c r="X659" i="5"/>
  <c r="R659" i="5"/>
  <c r="F659" i="5"/>
  <c r="AB866" i="5"/>
  <c r="J866" i="5"/>
  <c r="S1002" i="5"/>
  <c r="AB1002" i="5"/>
  <c r="H218" i="5"/>
  <c r="I218" i="5"/>
  <c r="X218" i="5"/>
  <c r="AB289" i="5"/>
  <c r="I348" i="5"/>
  <c r="J348" i="5"/>
  <c r="H348" i="5"/>
  <c r="F348" i="5"/>
  <c r="X348" i="5"/>
  <c r="I380" i="5"/>
  <c r="J380" i="5"/>
  <c r="H380" i="5"/>
  <c r="F380" i="5"/>
  <c r="X380" i="5"/>
  <c r="X407" i="5"/>
  <c r="I407" i="5"/>
  <c r="H407" i="5"/>
  <c r="F407" i="5"/>
  <c r="I424" i="5"/>
  <c r="J424" i="5"/>
  <c r="H424" i="5"/>
  <c r="F424" i="5"/>
  <c r="X424" i="5"/>
  <c r="R57" i="5"/>
  <c r="X23" i="5"/>
  <c r="AB26" i="5"/>
  <c r="X38" i="5"/>
  <c r="I45" i="5"/>
  <c r="AB22" i="5"/>
  <c r="F23" i="5"/>
  <c r="I24" i="5"/>
  <c r="R25" i="5"/>
  <c r="H33" i="5"/>
  <c r="F38" i="5"/>
  <c r="I44" i="5"/>
  <c r="R46" i="5"/>
  <c r="H49" i="5"/>
  <c r="F54" i="5"/>
  <c r="R62" i="5"/>
  <c r="H65" i="5"/>
  <c r="R78" i="5"/>
  <c r="H81" i="5"/>
  <c r="R94" i="5"/>
  <c r="H97" i="5"/>
  <c r="AB107" i="5"/>
  <c r="X110" i="5"/>
  <c r="AB123" i="5"/>
  <c r="AB127" i="5"/>
  <c r="X136" i="5"/>
  <c r="AB145" i="5"/>
  <c r="R146" i="5"/>
  <c r="X165" i="5"/>
  <c r="X16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8" i="5"/>
  <c r="R605" i="5"/>
  <c r="F605" i="5"/>
  <c r="J641" i="5"/>
  <c r="R641" i="5"/>
  <c r="F641" i="5"/>
  <c r="H843" i="5"/>
  <c r="J843" i="5"/>
  <c r="AB265" i="5"/>
  <c r="I97" i="5"/>
  <c r="F110" i="5"/>
  <c r="AB133" i="5"/>
  <c r="F136" i="5"/>
  <c r="F140" i="5"/>
  <c r="AB141" i="5"/>
  <c r="X144" i="5"/>
  <c r="X160" i="5"/>
  <c r="F166"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9" i="5"/>
  <c r="I759" i="5"/>
  <c r="F759" i="5"/>
  <c r="X759" i="5"/>
  <c r="R316" i="5"/>
  <c r="J316" i="5"/>
  <c r="H316" i="5"/>
  <c r="X32" i="5"/>
  <c r="I33" i="5"/>
  <c r="X48" i="5"/>
  <c r="I49" i="5"/>
  <c r="X64" i="5"/>
  <c r="I65" i="5"/>
  <c r="X80" i="5"/>
  <c r="I81" i="5"/>
  <c r="I23" i="5"/>
  <c r="I32" i="5"/>
  <c r="I38" i="5"/>
  <c r="I48" i="5"/>
  <c r="I54" i="5"/>
  <c r="F58" i="5"/>
  <c r="I64" i="5"/>
  <c r="F74" i="5"/>
  <c r="I80" i="5"/>
  <c r="I96" i="5"/>
  <c r="F100" i="5"/>
  <c r="F106" i="5"/>
  <c r="X109" i="5"/>
  <c r="F122" i="5"/>
  <c r="F126" i="5"/>
  <c r="AB137" i="5"/>
  <c r="AB153" i="5"/>
  <c r="AB157" i="5"/>
  <c r="F160" i="5"/>
  <c r="F164" i="5"/>
  <c r="F170" i="5"/>
  <c r="I178"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10" i="5"/>
  <c r="H510" i="5"/>
  <c r="H522" i="5"/>
  <c r="X522" i="5"/>
  <c r="F522" i="5"/>
  <c r="R565" i="5"/>
  <c r="F565" i="5"/>
  <c r="J637" i="5"/>
  <c r="R637" i="5"/>
  <c r="F637" i="5"/>
  <c r="I725" i="5"/>
  <c r="F725" i="5"/>
  <c r="X725" i="5"/>
  <c r="I741" i="5"/>
  <c r="F741" i="5"/>
  <c r="X741" i="5"/>
  <c r="AB321" i="5"/>
  <c r="AB31" i="5"/>
  <c r="X52" i="5"/>
  <c r="X68" i="5"/>
  <c r="X84" i="5"/>
  <c r="X9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4" i="5"/>
  <c r="J507" i="5"/>
  <c r="J539" i="5"/>
  <c r="R543" i="5"/>
  <c r="J543" i="5"/>
  <c r="H543" i="5"/>
  <c r="X563" i="5"/>
  <c r="F563" i="5"/>
  <c r="R563" i="5"/>
  <c r="AB610" i="5"/>
  <c r="AB622" i="5"/>
  <c r="S622" i="5"/>
  <c r="S654" i="5"/>
  <c r="I665" i="5"/>
  <c r="R665" i="5"/>
  <c r="J665" i="5"/>
  <c r="F665" i="5"/>
  <c r="X665" i="5"/>
  <c r="S703" i="5"/>
  <c r="AB703" i="5"/>
  <c r="I733" i="5"/>
  <c r="J733" i="5"/>
  <c r="F733" i="5"/>
  <c r="X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X546" i="5"/>
  <c r="R555" i="5"/>
  <c r="J555" i="5"/>
  <c r="H562" i="5"/>
  <c r="F562" i="5"/>
  <c r="X562" i="5"/>
  <c r="AB570" i="5"/>
  <c r="R625" i="5"/>
  <c r="F625" i="5"/>
  <c r="I657" i="5"/>
  <c r="R657" i="5"/>
  <c r="J657" i="5"/>
  <c r="F657" i="5"/>
  <c r="AB660" i="5"/>
  <c r="R682" i="5"/>
  <c r="H682" i="5"/>
  <c r="S723" i="5"/>
  <c r="AB723" i="5"/>
  <c r="H769" i="5"/>
  <c r="X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X506" i="5"/>
  <c r="H538" i="5"/>
  <c r="X538" i="5"/>
  <c r="H546" i="5"/>
  <c r="I550" i="5"/>
  <c r="H550" i="5"/>
  <c r="F550" i="5"/>
  <c r="X550" i="5"/>
  <c r="X551" i="5"/>
  <c r="F551" i="5"/>
  <c r="R551" i="5"/>
  <c r="X559" i="5"/>
  <c r="R559" i="5"/>
  <c r="J559" i="5"/>
  <c r="H559" i="5"/>
  <c r="AB562" i="5"/>
  <c r="R581" i="5"/>
  <c r="F581" i="5"/>
  <c r="X627" i="5"/>
  <c r="R627" i="5"/>
  <c r="J627" i="5"/>
  <c r="F627" i="5"/>
  <c r="AB630" i="5"/>
  <c r="I693" i="5"/>
  <c r="J693" i="5"/>
  <c r="F693" i="5"/>
  <c r="X693" i="5"/>
  <c r="J723" i="5"/>
  <c r="I723" i="5"/>
  <c r="F830" i="5"/>
  <c r="R830" i="5"/>
  <c r="H830" i="5"/>
  <c r="I452" i="5"/>
  <c r="X452" i="5"/>
  <c r="H511" i="5"/>
  <c r="R511" i="5"/>
  <c r="F511" i="5"/>
  <c r="R597" i="5"/>
  <c r="F597" i="5"/>
  <c r="R617" i="5"/>
  <c r="R690" i="5"/>
  <c r="H690" i="5"/>
  <c r="H813" i="5"/>
  <c r="X827" i="5"/>
  <c r="J827" i="5"/>
  <c r="H827" i="5"/>
  <c r="F827" i="5"/>
  <c r="S883" i="5"/>
  <c r="AB970" i="5"/>
  <c r="S970" i="5"/>
  <c r="AB233" i="5"/>
  <c r="AB249" i="5"/>
  <c r="AB270" i="5"/>
  <c r="AB285" i="5"/>
  <c r="AB290" i="5"/>
  <c r="X301" i="5"/>
  <c r="AB303" i="5"/>
  <c r="J321" i="5"/>
  <c r="AB370" i="5"/>
  <c r="R371" i="5"/>
  <c r="AB386" i="5"/>
  <c r="AB390" i="5"/>
  <c r="AB391" i="5"/>
  <c r="AB398" i="5"/>
  <c r="AB459" i="5"/>
  <c r="AB461" i="5"/>
  <c r="R503" i="5"/>
  <c r="J519" i="5"/>
  <c r="R519" i="5"/>
  <c r="AB532" i="5"/>
  <c r="R535" i="5"/>
  <c r="AB546" i="5"/>
  <c r="AB554" i="5"/>
  <c r="I575" i="5"/>
  <c r="X583" i="5"/>
  <c r="J583" i="5"/>
  <c r="R585" i="5"/>
  <c r="AB598" i="5"/>
  <c r="F617" i="5"/>
  <c r="X635" i="5"/>
  <c r="F635" i="5"/>
  <c r="R635" i="5"/>
  <c r="J635" i="5"/>
  <c r="AB650" i="5"/>
  <c r="S650" i="5"/>
  <c r="AB676" i="5"/>
  <c r="S697" i="5"/>
  <c r="S715" i="5"/>
  <c r="AB715" i="5"/>
  <c r="F735" i="5"/>
  <c r="J735" i="5"/>
  <c r="I735" i="5"/>
  <c r="X735" i="5"/>
  <c r="S745" i="5"/>
  <c r="R775" i="5"/>
  <c r="I775" i="5"/>
  <c r="F775" i="5"/>
  <c r="X775" i="5"/>
  <c r="H789" i="5"/>
  <c r="X789" i="5"/>
  <c r="J789" i="5"/>
  <c r="I789" i="5"/>
  <c r="F789" i="5"/>
  <c r="R932" i="5"/>
  <c r="J932" i="5"/>
  <c r="F932" i="5"/>
  <c r="AB954" i="5"/>
  <c r="S954" i="5"/>
  <c r="S961" i="5"/>
  <c r="AB966" i="5"/>
  <c r="J966" i="5"/>
  <c r="X1017" i="5"/>
  <c r="H1017" i="5"/>
  <c r="F1017" i="5"/>
  <c r="X1113" i="5"/>
  <c r="H1113" i="5"/>
  <c r="F1113" i="5"/>
  <c r="AB286" i="5"/>
  <c r="H301" i="5"/>
  <c r="AB308" i="5"/>
  <c r="AB316" i="5"/>
  <c r="AB324" i="5"/>
  <c r="AB334" i="5"/>
  <c r="X360" i="5"/>
  <c r="X392" i="5"/>
  <c r="AB412" i="5"/>
  <c r="AB420" i="5"/>
  <c r="AB428" i="5"/>
  <c r="AB436" i="5"/>
  <c r="AB444" i="5"/>
  <c r="X454" i="5"/>
  <c r="I454" i="5"/>
  <c r="AB462" i="5"/>
  <c r="H490" i="5"/>
  <c r="F490" i="5"/>
  <c r="H494" i="5"/>
  <c r="X494" i="5"/>
  <c r="AB503" i="5"/>
  <c r="H507" i="5"/>
  <c r="J511" i="5"/>
  <c r="H539" i="5"/>
  <c r="F543" i="5"/>
  <c r="AB558" i="5"/>
  <c r="R613" i="5"/>
  <c r="AB618" i="5"/>
  <c r="S618" i="5"/>
  <c r="X623" i="5"/>
  <c r="F623" i="5"/>
  <c r="R623" i="5"/>
  <c r="J623" i="5"/>
  <c r="R691" i="5"/>
  <c r="J691" i="5"/>
  <c r="I691" i="5"/>
  <c r="X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X571" i="5"/>
  <c r="F571" i="5"/>
  <c r="R571" i="5"/>
  <c r="R609" i="5"/>
  <c r="F609" i="5"/>
  <c r="R621" i="5"/>
  <c r="F621" i="5"/>
  <c r="H631" i="5"/>
  <c r="AB634" i="5"/>
  <c r="S634" i="5"/>
  <c r="I653" i="5"/>
  <c r="R653" i="5"/>
  <c r="J653" i="5"/>
  <c r="F653" i="5"/>
  <c r="X653" i="5"/>
  <c r="H756" i="5"/>
  <c r="R766" i="5"/>
  <c r="S820" i="5"/>
  <c r="J825" i="5"/>
  <c r="I825" i="5"/>
  <c r="F825" i="5"/>
  <c r="X1058" i="5"/>
  <c r="F1058" i="5"/>
  <c r="J1058" i="5"/>
  <c r="H1058" i="5"/>
  <c r="H1061" i="5"/>
  <c r="X1061" i="5"/>
  <c r="H1069" i="5"/>
  <c r="F1069" i="5"/>
  <c r="X1069" i="5"/>
  <c r="AB644" i="5"/>
  <c r="J651" i="5"/>
  <c r="AB654" i="5"/>
  <c r="I667" i="5"/>
  <c r="S678" i="5"/>
  <c r="J743" i="5"/>
  <c r="AB745" i="5"/>
  <c r="H757" i="5"/>
  <c r="X757" i="5"/>
  <c r="AB761" i="5"/>
  <c r="R771" i="5"/>
  <c r="X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37" i="5"/>
  <c r="X1042" i="5"/>
  <c r="J1042" i="5"/>
  <c r="H1042" i="5"/>
  <c r="F1042" i="5"/>
  <c r="AB1045" i="5"/>
  <c r="S1045" i="5"/>
  <c r="H1053" i="5"/>
  <c r="F1053" i="5"/>
  <c r="X1053" i="5"/>
  <c r="H1077" i="5"/>
  <c r="X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X777" i="5"/>
  <c r="H823" i="5"/>
  <c r="X823" i="5"/>
  <c r="S827" i="5"/>
  <c r="AB827" i="5"/>
  <c r="F834" i="5"/>
  <c r="AB851" i="5"/>
  <c r="I851" i="5"/>
  <c r="H864" i="5"/>
  <c r="F864" i="5"/>
  <c r="S867" i="5"/>
  <c r="AB884" i="5"/>
  <c r="S929" i="5"/>
  <c r="J933" i="5"/>
  <c r="X933" i="5"/>
  <c r="S942" i="5"/>
  <c r="S950" i="5"/>
  <c r="S957" i="5"/>
  <c r="F977" i="5"/>
  <c r="H977" i="5"/>
  <c r="F989" i="5"/>
  <c r="X989" i="5"/>
  <c r="R1008" i="5"/>
  <c r="F1008" i="5"/>
  <c r="S1026" i="5"/>
  <c r="X1033" i="5"/>
  <c r="H1033" i="5"/>
  <c r="F1033" i="5"/>
  <c r="H1045" i="5"/>
  <c r="X1045" i="5"/>
  <c r="X1090" i="5"/>
  <c r="H1090" i="5"/>
  <c r="J1090" i="5"/>
  <c r="F1090" i="5"/>
  <c r="H1117" i="5"/>
  <c r="F1117" i="5"/>
  <c r="R1131" i="5"/>
  <c r="X1131" i="5"/>
  <c r="J1184" i="5"/>
  <c r="X1184" i="5"/>
  <c r="AB678" i="5"/>
  <c r="S769" i="5"/>
  <c r="H781" i="5"/>
  <c r="I781" i="5"/>
  <c r="F781" i="5"/>
  <c r="R783" i="5"/>
  <c r="F783" i="5"/>
  <c r="S789" i="5"/>
  <c r="H801" i="5"/>
  <c r="J801" i="5"/>
  <c r="R803" i="5"/>
  <c r="X803" i="5"/>
  <c r="I811" i="5"/>
  <c r="X811" i="5"/>
  <c r="R811" i="5"/>
  <c r="S814" i="5"/>
  <c r="S836" i="5"/>
  <c r="S839" i="5"/>
  <c r="AB839" i="5"/>
  <c r="H877" i="5"/>
  <c r="F877" i="5"/>
  <c r="X877" i="5"/>
  <c r="R884" i="5"/>
  <c r="J884" i="5"/>
  <c r="F884" i="5"/>
  <c r="AB934" i="5"/>
  <c r="S934" i="5"/>
  <c r="R952" i="5"/>
  <c r="F952" i="5"/>
  <c r="S1003" i="5"/>
  <c r="AB1009" i="5"/>
  <c r="S1009" i="5"/>
  <c r="X1022" i="5"/>
  <c r="J1022" i="5"/>
  <c r="H1022" i="5"/>
  <c r="F1022" i="5"/>
  <c r="R1024" i="5"/>
  <c r="F1024" i="5"/>
  <c r="R1200" i="5"/>
  <c r="I1200" i="5"/>
  <c r="F1200" i="5"/>
  <c r="X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X1026" i="5"/>
  <c r="J1026" i="5"/>
  <c r="H1026" i="5"/>
  <c r="F1026" i="5"/>
  <c r="AB1029" i="5"/>
  <c r="S1029" i="5"/>
  <c r="X1046" i="5"/>
  <c r="J1046" i="5"/>
  <c r="H1046" i="5"/>
  <c r="X1049" i="5"/>
  <c r="H1049" i="5"/>
  <c r="F1049" i="5"/>
  <c r="X1062" i="5"/>
  <c r="H1062" i="5"/>
  <c r="J1062" i="5"/>
  <c r="F1062" i="5"/>
  <c r="S1086" i="5"/>
  <c r="AB1086" i="5"/>
  <c r="S1107" i="5"/>
  <c r="X1129" i="5"/>
  <c r="H1129" i="5"/>
  <c r="F1129" i="5"/>
  <c r="R1146" i="5"/>
  <c r="H1146" i="5"/>
  <c r="J1146" i="5"/>
  <c r="F1146" i="5"/>
  <c r="X1146" i="5"/>
  <c r="AB451" i="5"/>
  <c r="F615" i="5"/>
  <c r="AB624" i="5"/>
  <c r="AB636" i="5"/>
  <c r="AB652" i="5"/>
  <c r="AB656" i="5"/>
  <c r="S662" i="5"/>
  <c r="I675" i="5"/>
  <c r="S694" i="5"/>
  <c r="H699" i="5"/>
  <c r="AB708" i="5"/>
  <c r="J709" i="5"/>
  <c r="AB716" i="5"/>
  <c r="H717" i="5"/>
  <c r="F745" i="5"/>
  <c r="I747" i="5"/>
  <c r="X755" i="5"/>
  <c r="F757" i="5"/>
  <c r="S771" i="5"/>
  <c r="AB773" i="5"/>
  <c r="R773" i="5"/>
  <c r="R782" i="5"/>
  <c r="H785" i="5"/>
  <c r="J785" i="5"/>
  <c r="R791" i="5"/>
  <c r="F791" i="5"/>
  <c r="X791" i="5"/>
  <c r="AB797" i="5"/>
  <c r="S808" i="5"/>
  <c r="H811" i="5"/>
  <c r="AB823" i="5"/>
  <c r="S842" i="5"/>
  <c r="S850" i="5"/>
  <c r="S865" i="5"/>
  <c r="S870" i="5"/>
  <c r="J893" i="5"/>
  <c r="F893" i="5"/>
  <c r="X893" i="5"/>
  <c r="J909" i="5"/>
  <c r="H909" i="5"/>
  <c r="X909" i="5"/>
  <c r="R916" i="5"/>
  <c r="F916" i="5"/>
  <c r="H934" i="5"/>
  <c r="F934" i="5"/>
  <c r="J937" i="5"/>
  <c r="H937" i="5"/>
  <c r="AB950" i="5"/>
  <c r="R968" i="5"/>
  <c r="F968" i="5"/>
  <c r="X101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X797" i="5"/>
  <c r="X799" i="5"/>
  <c r="J811" i="5"/>
  <c r="F829" i="5"/>
  <c r="F831" i="5"/>
  <c r="AB833" i="5"/>
  <c r="S833" i="5"/>
  <c r="AB845" i="5"/>
  <c r="F861" i="5"/>
  <c r="AB865" i="5"/>
  <c r="S871" i="5"/>
  <c r="R880" i="5"/>
  <c r="F880" i="5"/>
  <c r="AB882" i="5"/>
  <c r="X882" i="5"/>
  <c r="S901" i="5"/>
  <c r="F909" i="5"/>
  <c r="J916" i="5"/>
  <c r="X937" i="5"/>
  <c r="X994" i="5"/>
  <c r="J994" i="5"/>
  <c r="H994" i="5"/>
  <c r="F994" i="5"/>
  <c r="X998" i="5"/>
  <c r="J998" i="5"/>
  <c r="H998" i="5"/>
  <c r="F998" i="5"/>
  <c r="AB1001" i="5"/>
  <c r="S1001" i="5"/>
  <c r="S1099" i="5"/>
  <c r="S1168" i="5"/>
  <c r="AB1168" i="5"/>
  <c r="AB605" i="5"/>
  <c r="J615" i="5"/>
  <c r="F629" i="5"/>
  <c r="F651" i="5"/>
  <c r="F667" i="5"/>
  <c r="AB669" i="5"/>
  <c r="X673" i="5"/>
  <c r="H687" i="5"/>
  <c r="S696" i="5"/>
  <c r="J699" i="5"/>
  <c r="H737" i="5"/>
  <c r="I739" i="5"/>
  <c r="J757" i="5"/>
  <c r="R767" i="5"/>
  <c r="I767" i="5"/>
  <c r="F771" i="5"/>
  <c r="R787" i="5"/>
  <c r="I787" i="5"/>
  <c r="J797" i="5"/>
  <c r="I799" i="5"/>
  <c r="X801" i="5"/>
  <c r="S803" i="5"/>
  <c r="AB811" i="5"/>
  <c r="J819" i="5"/>
  <c r="F819" i="5"/>
  <c r="X819" i="5"/>
  <c r="H824" i="5"/>
  <c r="J824" i="5"/>
  <c r="AB828" i="5"/>
  <c r="J831" i="5"/>
  <c r="J847" i="5"/>
  <c r="H847" i="5"/>
  <c r="S886" i="5"/>
  <c r="H925" i="5"/>
  <c r="J925" i="5"/>
  <c r="F925" i="5"/>
  <c r="X930"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X1110" i="5"/>
  <c r="J1110" i="5"/>
  <c r="S1121" i="5"/>
  <c r="S1122" i="5"/>
  <c r="AB1137" i="5"/>
  <c r="X1159" i="5"/>
  <c r="J1165" i="5"/>
  <c r="S1171" i="5"/>
  <c r="S1172" i="5"/>
  <c r="S1179" i="5"/>
  <c r="S1180" i="5"/>
  <c r="S1184" i="5"/>
  <c r="S1188" i="5"/>
  <c r="AB1201" i="5"/>
  <c r="S1201" i="5"/>
  <c r="S1204" i="5"/>
  <c r="AB1204" i="5"/>
  <c r="X1208" i="5"/>
  <c r="AB1212" i="5"/>
  <c r="R1228" i="5"/>
  <c r="H1228" i="5"/>
  <c r="F1228" i="5"/>
  <c r="X1228" i="5"/>
  <c r="J1228" i="5"/>
  <c r="S1310" i="5"/>
  <c r="AB821" i="5"/>
  <c r="S882" i="5"/>
  <c r="X887" i="5"/>
  <c r="AB919" i="5"/>
  <c r="S938" i="5"/>
  <c r="AB939" i="5"/>
  <c r="AB951" i="5"/>
  <c r="X953" i="5"/>
  <c r="X965" i="5"/>
  <c r="F972" i="5"/>
  <c r="S974" i="5"/>
  <c r="AB978" i="5"/>
  <c r="S990" i="5"/>
  <c r="S1005" i="5"/>
  <c r="J1010" i="5"/>
  <c r="X1021" i="5"/>
  <c r="J1030" i="5"/>
  <c r="R1034" i="5"/>
  <c r="AB1038" i="5"/>
  <c r="S1050" i="5"/>
  <c r="I1054" i="5"/>
  <c r="X1082" i="5"/>
  <c r="J1082" i="5"/>
  <c r="S1093" i="5"/>
  <c r="S1101" i="5"/>
  <c r="S1102" i="5"/>
  <c r="I1106" i="5"/>
  <c r="AB1110" i="5"/>
  <c r="AB1122" i="5"/>
  <c r="X1125" i="5"/>
  <c r="S1164" i="5"/>
  <c r="R1165" i="5"/>
  <c r="AB1171" i="5"/>
  <c r="R1177" i="5"/>
  <c r="I1177" i="5"/>
  <c r="R1204" i="5"/>
  <c r="J1204" i="5"/>
  <c r="I1204" i="5"/>
  <c r="X1204" i="5"/>
  <c r="H1235" i="5"/>
  <c r="X1235" i="5"/>
  <c r="AB849" i="5"/>
  <c r="AB938" i="5"/>
  <c r="H953" i="5"/>
  <c r="AB1014" i="5"/>
  <c r="AB1034" i="5"/>
  <c r="AB1054" i="5"/>
  <c r="AB1065" i="5"/>
  <c r="AB1082" i="5"/>
  <c r="R1094" i="5"/>
  <c r="F1098" i="5"/>
  <c r="X1102" i="5"/>
  <c r="J1102" i="5"/>
  <c r="S1123" i="5"/>
  <c r="AB1129" i="5"/>
  <c r="I1135" i="5"/>
  <c r="J1135" i="5"/>
  <c r="X1153" i="5"/>
  <c r="F1153" i="5"/>
  <c r="J1153" i="5"/>
  <c r="AB1180" i="5"/>
  <c r="AB1188" i="5"/>
  <c r="S1200" i="5"/>
  <c r="AB1200" i="5"/>
  <c r="R1212" i="5"/>
  <c r="H1212" i="5"/>
  <c r="F1212" i="5"/>
  <c r="X1212" i="5"/>
  <c r="J1212" i="5"/>
  <c r="S1220" i="5"/>
  <c r="AB1220" i="5"/>
  <c r="X1223"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X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X1151" i="5"/>
  <c r="I1153" i="5"/>
  <c r="R1168" i="5"/>
  <c r="X1168" i="5"/>
  <c r="F1172" i="5"/>
  <c r="S1176" i="5"/>
  <c r="AB1183" i="5"/>
  <c r="S1196" i="5"/>
  <c r="J1248" i="5"/>
  <c r="X1248" i="5"/>
  <c r="J1260" i="5"/>
  <c r="I1260" i="5"/>
  <c r="F1260" i="5"/>
  <c r="AB1263" i="5"/>
  <c r="S1263" i="5"/>
  <c r="F1463" i="5"/>
  <c r="X1065" i="5"/>
  <c r="F1065" i="5"/>
  <c r="X1098"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X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X1464" i="5"/>
  <c r="S1540" i="5"/>
  <c r="X1545"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X1731" i="5"/>
  <c r="H1734" i="5"/>
  <c r="X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X1437"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X1514" i="5"/>
  <c r="AB1596" i="5"/>
  <c r="S1611" i="5"/>
  <c r="AB1631" i="5"/>
  <c r="S1654" i="5"/>
  <c r="S1686" i="5"/>
  <c r="X1720" i="5"/>
  <c r="I1720" i="5"/>
  <c r="H1720" i="5"/>
  <c r="F1720" i="5"/>
  <c r="F1727" i="5"/>
  <c r="AB1781" i="5"/>
  <c r="AB1800" i="5"/>
  <c r="F1800" i="5"/>
  <c r="AB1812" i="5"/>
  <c r="F1938" i="5"/>
  <c r="X1938" i="5"/>
  <c r="H1303" i="5"/>
  <c r="S1338" i="5"/>
  <c r="AB1359" i="5"/>
  <c r="F1370" i="5"/>
  <c r="F1379" i="5"/>
  <c r="F1449" i="5"/>
  <c r="X1450" i="5"/>
  <c r="I1467" i="5"/>
  <c r="AB1480" i="5"/>
  <c r="S1480" i="5"/>
  <c r="H1490" i="5"/>
  <c r="S1498" i="5"/>
  <c r="H1507" i="5"/>
  <c r="S1522" i="5"/>
  <c r="I1524" i="5"/>
  <c r="AB1528" i="5"/>
  <c r="S1528" i="5"/>
  <c r="AB1568" i="5"/>
  <c r="X1624" i="5"/>
  <c r="H1624" i="5"/>
  <c r="X1628" i="5"/>
  <c r="I1628" i="5"/>
  <c r="H1628" i="5"/>
  <c r="F1628" i="5"/>
  <c r="AB1638" i="5"/>
  <c r="S1638" i="5"/>
  <c r="S1651" i="5"/>
  <c r="AB1668" i="5"/>
  <c r="X1688" i="5"/>
  <c r="H1688" i="5"/>
  <c r="F1688" i="5"/>
  <c r="AB1712" i="5"/>
  <c r="AB1739" i="5"/>
  <c r="S1739" i="5"/>
  <c r="H1769" i="5"/>
  <c r="AB1769" i="5"/>
  <c r="S1804" i="5"/>
  <c r="AB1804" i="5"/>
  <c r="F1812" i="5"/>
  <c r="X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X1815" i="5"/>
  <c r="J1815" i="5"/>
  <c r="R1892" i="5"/>
  <c r="F1892" i="5"/>
  <c r="X1892" i="5"/>
  <c r="J1892" i="5"/>
  <c r="I1892" i="5"/>
  <c r="AB1231" i="5"/>
  <c r="AB1247" i="5"/>
  <c r="S1266" i="5"/>
  <c r="S1285" i="5"/>
  <c r="S1298" i="5"/>
  <c r="S1317" i="5"/>
  <c r="S1319" i="5"/>
  <c r="S1330" i="5"/>
  <c r="AB1335" i="5"/>
  <c r="S1357" i="5"/>
  <c r="S1379" i="5"/>
  <c r="AB1388" i="5"/>
  <c r="S1422" i="5"/>
  <c r="S1424" i="5"/>
  <c r="S1432" i="5"/>
  <c r="X1446" i="5"/>
  <c r="S1448" i="5"/>
  <c r="H1450" i="5"/>
  <c r="I1451" i="5"/>
  <c r="X1453"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X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X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X1847"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X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X1843" i="5"/>
  <c r="J1843" i="5"/>
  <c r="I1843" i="5"/>
  <c r="H1843" i="5"/>
  <c r="S1857" i="5"/>
  <c r="S1865" i="5"/>
  <c r="S1889" i="5"/>
  <c r="R1891" i="5"/>
  <c r="I1891" i="5"/>
  <c r="I1896" i="5"/>
  <c r="R1896" i="5"/>
  <c r="R1900" i="5"/>
  <c r="J1900" i="5"/>
  <c r="I1900" i="5"/>
  <c r="F1900" i="5"/>
  <c r="X1900" i="5"/>
  <c r="R1948" i="5"/>
  <c r="J1948" i="5"/>
  <c r="I1948" i="5"/>
  <c r="H1948" i="5"/>
  <c r="F1948" i="5"/>
  <c r="X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X1928" i="5"/>
  <c r="R1928" i="5"/>
  <c r="I1963" i="5"/>
  <c r="H1963" i="5"/>
  <c r="F1963" i="5"/>
  <c r="X1968" i="5"/>
  <c r="R1968" i="5"/>
  <c r="J1968" i="5"/>
  <c r="I1968" i="5"/>
  <c r="H1968" i="5"/>
  <c r="AB1971" i="5"/>
  <c r="I2032" i="5"/>
  <c r="F2032" i="5"/>
  <c r="X2032" i="5"/>
  <c r="R2032" i="5"/>
  <c r="J2032" i="5"/>
  <c r="H2032" i="5"/>
  <c r="X2040" i="5"/>
  <c r="R2040" i="5"/>
  <c r="H2040" i="5"/>
  <c r="J2040" i="5"/>
  <c r="I2040" i="5"/>
  <c r="F2040" i="5"/>
  <c r="X2056"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X1976" i="5"/>
  <c r="J1976" i="5"/>
  <c r="R1976" i="5"/>
  <c r="I1976" i="5"/>
  <c r="H1976" i="5"/>
  <c r="F1976" i="5"/>
  <c r="J1984" i="5"/>
  <c r="X1984" i="5"/>
  <c r="I1984" i="5"/>
  <c r="H1984" i="5"/>
  <c r="F1984" i="5"/>
  <c r="R1996" i="5"/>
  <c r="J1996" i="5"/>
  <c r="F1996" i="5"/>
  <c r="I1996" i="5"/>
  <c r="H1996" i="5"/>
  <c r="X1996" i="5"/>
  <c r="F2022" i="5"/>
  <c r="J1912" i="5"/>
  <c r="I1912" i="5"/>
  <c r="H1912" i="5"/>
  <c r="F1912" i="5"/>
  <c r="R1924" i="5"/>
  <c r="J1924" i="5"/>
  <c r="I1924" i="5"/>
  <c r="F1924" i="5"/>
  <c r="X1924" i="5"/>
  <c r="I1931" i="5"/>
  <c r="H1931" i="5"/>
  <c r="F1931" i="5"/>
  <c r="I1959" i="5"/>
  <c r="H1959" i="5"/>
  <c r="F1959" i="5"/>
  <c r="I1964" i="5"/>
  <c r="H1964" i="5"/>
  <c r="F1964" i="5"/>
  <c r="X1964" i="5"/>
  <c r="R1964" i="5"/>
  <c r="S1977" i="5"/>
  <c r="F1979" i="5"/>
  <c r="I1979" i="5"/>
  <c r="H1979" i="5"/>
  <c r="I2007" i="5"/>
  <c r="H2007" i="5"/>
  <c r="F2007" i="5"/>
  <c r="F2035" i="5"/>
  <c r="I2035" i="5"/>
  <c r="H2035" i="5"/>
  <c r="S1831" i="5"/>
  <c r="J1835" i="5"/>
  <c r="AB1842" i="5"/>
  <c r="J1873" i="5"/>
  <c r="AB1884" i="5"/>
  <c r="R1888" i="5"/>
  <c r="R1904" i="5"/>
  <c r="I1908" i="5"/>
  <c r="F1916" i="5"/>
  <c r="AB1918" i="5"/>
  <c r="AB1931" i="5"/>
  <c r="X1935" i="5"/>
  <c r="J1936" i="5"/>
  <c r="AB1938" i="5"/>
  <c r="F1952" i="5"/>
  <c r="F1956" i="5"/>
  <c r="F1958" i="5"/>
  <c r="AB1963" i="5"/>
  <c r="H1967" i="5"/>
  <c r="I1972" i="5"/>
  <c r="AB1982" i="5"/>
  <c r="S1982" i="5"/>
  <c r="I1983" i="5"/>
  <c r="AB1993" i="5"/>
  <c r="AB1997" i="5"/>
  <c r="S1997" i="5"/>
  <c r="F2016" i="5"/>
  <c r="X2044"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X2116"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X1936" i="5"/>
  <c r="S1950" i="5"/>
  <c r="AB1951" i="5"/>
  <c r="S1954" i="5"/>
  <c r="AB1955" i="5"/>
  <c r="S1965" i="5"/>
  <c r="S1970" i="5"/>
  <c r="F1975" i="5"/>
  <c r="S1990" i="5"/>
  <c r="X1992" i="5"/>
  <c r="AB1999" i="5"/>
  <c r="F2003" i="5"/>
  <c r="J2012" i="5"/>
  <c r="I2012" i="5"/>
  <c r="X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X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X2263" i="5"/>
  <c r="AB1833" i="5"/>
  <c r="AB1837" i="5"/>
  <c r="AB1855" i="5"/>
  <c r="AB1882" i="5"/>
  <c r="AB1910" i="5"/>
  <c r="S1946" i="5"/>
  <c r="AB1947" i="5"/>
  <c r="AB1953" i="5"/>
  <c r="AB1957" i="5"/>
  <c r="S1958" i="5"/>
  <c r="AB1966" i="5"/>
  <c r="X1972" i="5"/>
  <c r="AB1974" i="5"/>
  <c r="S1974" i="5"/>
  <c r="I1975" i="5"/>
  <c r="F1983" i="5"/>
  <c r="AB1989" i="5"/>
  <c r="S1989" i="5"/>
  <c r="I1992" i="5"/>
  <c r="AB1995" i="5"/>
  <c r="S1998" i="5"/>
  <c r="H2000" i="5"/>
  <c r="F2000" i="5"/>
  <c r="I2003" i="5"/>
  <c r="X2004" i="5"/>
  <c r="J2004" i="5"/>
  <c r="F2019" i="5"/>
  <c r="H2020" i="5"/>
  <c r="X2020" i="5"/>
  <c r="J2020" i="5"/>
  <c r="X2024" i="5"/>
  <c r="AB2042" i="5"/>
  <c r="I2047" i="5"/>
  <c r="R2086" i="5"/>
  <c r="X2086" i="5"/>
  <c r="R2091" i="5"/>
  <c r="F2117" i="5"/>
  <c r="I2117" i="5"/>
  <c r="R2117" i="5"/>
  <c r="AB2153" i="5"/>
  <c r="S2168" i="5"/>
  <c r="X2176"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X2228" i="5"/>
  <c r="R2228" i="5"/>
  <c r="J2228" i="5"/>
  <c r="H2228" i="5"/>
  <c r="F2228" i="5"/>
  <c r="H2255" i="5"/>
  <c r="X2255" i="5"/>
  <c r="AB2115" i="5"/>
  <c r="F2115" i="5"/>
  <c r="S2123" i="5"/>
  <c r="F2131" i="5"/>
  <c r="X2131" i="5"/>
  <c r="H2136" i="5"/>
  <c r="X2160" i="5"/>
  <c r="I2240" i="5"/>
  <c r="R2240" i="5"/>
  <c r="J2240" i="5"/>
  <c r="H2240" i="5"/>
  <c r="F2240" i="5"/>
  <c r="S2280" i="5"/>
  <c r="H2352" i="5"/>
  <c r="X2352" i="5"/>
  <c r="R2352" i="5"/>
  <c r="J2352" i="5"/>
  <c r="I2352" i="5"/>
  <c r="AB2447" i="5"/>
  <c r="S2447" i="5"/>
  <c r="J2451" i="5"/>
  <c r="F2451" i="5"/>
  <c r="X2451" i="5"/>
  <c r="R2451" i="5"/>
  <c r="I2451" i="5"/>
  <c r="H2451" i="5"/>
  <c r="S2010" i="5"/>
  <c r="AB2018" i="5"/>
  <c r="AB2023" i="5"/>
  <c r="AB2046" i="5"/>
  <c r="AB2086" i="5"/>
  <c r="AB2098" i="5"/>
  <c r="AB2108" i="5"/>
  <c r="S2124" i="5"/>
  <c r="I2136" i="5"/>
  <c r="S2164" i="5"/>
  <c r="H2235" i="5"/>
  <c r="F2235" i="5"/>
  <c r="X2240"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X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X2476" i="5"/>
  <c r="J2476" i="5"/>
  <c r="I2476" i="5"/>
  <c r="H2476" i="5"/>
  <c r="H2487" i="5"/>
  <c r="F2487" i="5"/>
  <c r="X2487" i="5"/>
  <c r="AB2188" i="5"/>
  <c r="AB2217" i="5"/>
  <c r="J2308" i="5"/>
  <c r="R2350" i="5"/>
  <c r="J2350" i="5"/>
  <c r="I2350" i="5"/>
  <c r="F2350" i="5"/>
  <c r="X2350" i="5"/>
  <c r="H2354" i="5"/>
  <c r="F2354" i="5"/>
  <c r="R2354" i="5"/>
  <c r="J2354" i="5"/>
  <c r="I2354" i="5"/>
  <c r="H2424" i="5"/>
  <c r="AB2437" i="5"/>
  <c r="S2437" i="5"/>
  <c r="H2442" i="5"/>
  <c r="I2442" i="5"/>
  <c r="F2442" i="5"/>
  <c r="R2442" i="5"/>
  <c r="J2442" i="5"/>
  <c r="I2491" i="5"/>
  <c r="F2491" i="5"/>
  <c r="X2491" i="5"/>
  <c r="AB2136" i="5"/>
  <c r="I2149" i="5"/>
  <c r="F2156" i="5"/>
  <c r="S2179" i="5"/>
  <c r="S2182" i="5"/>
  <c r="S2186" i="5"/>
  <c r="X2217" i="5"/>
  <c r="AB2220" i="5"/>
  <c r="S2225" i="5"/>
  <c r="AB2247" i="5"/>
  <c r="AB2256" i="5"/>
  <c r="AB2260" i="5"/>
  <c r="AB2264" i="5"/>
  <c r="AB2274" i="5"/>
  <c r="AB2301" i="5"/>
  <c r="H2302" i="5"/>
  <c r="AB2306" i="5"/>
  <c r="X2308" i="5"/>
  <c r="X2345" i="5"/>
  <c r="J2345" i="5"/>
  <c r="I2345" i="5"/>
  <c r="F2345" i="5"/>
  <c r="H2350" i="5"/>
  <c r="X2442" i="5"/>
  <c r="H2491" i="5"/>
  <c r="AB2111" i="5"/>
  <c r="J2149" i="5"/>
  <c r="AB2184" i="5"/>
  <c r="AB2196" i="5"/>
  <c r="AB2199" i="5"/>
  <c r="AB2212" i="5"/>
  <c r="AB2215" i="5"/>
  <c r="X2220" i="5"/>
  <c r="AB2252" i="5"/>
  <c r="X2260" i="5"/>
  <c r="S2269" i="5"/>
  <c r="AB2276" i="5"/>
  <c r="AB2292" i="5"/>
  <c r="J2292" i="5"/>
  <c r="S2295" i="5"/>
  <c r="I2302" i="5"/>
  <c r="F2308" i="5"/>
  <c r="F2309" i="5"/>
  <c r="S2314" i="5"/>
  <c r="S2321" i="5"/>
  <c r="F2328" i="5"/>
  <c r="H2328" i="5"/>
  <c r="AB2344" i="5"/>
  <c r="J2358" i="5"/>
  <c r="R2358" i="5"/>
  <c r="H2358" i="5"/>
  <c r="X2358" i="5"/>
  <c r="R2384" i="5"/>
  <c r="J2384" i="5"/>
  <c r="I2384" i="5"/>
  <c r="H2384" i="5"/>
  <c r="F2384" i="5"/>
  <c r="X2384" i="5"/>
  <c r="H2428" i="5"/>
  <c r="H2440" i="5"/>
  <c r="F2440" i="5"/>
  <c r="R2440" i="5"/>
  <c r="J2440" i="5"/>
  <c r="I2440" i="5"/>
  <c r="X2450" i="5"/>
  <c r="F2450" i="5"/>
  <c r="R2460" i="5"/>
  <c r="I2460" i="5"/>
  <c r="F2460" i="5"/>
  <c r="X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X2366" i="5"/>
  <c r="J2374" i="5"/>
  <c r="R2374" i="5"/>
  <c r="H2374" i="5"/>
  <c r="X2374" i="5"/>
  <c r="AB2409" i="5"/>
  <c r="F2428" i="5"/>
  <c r="X2440" i="5"/>
  <c r="H2460" i="5"/>
  <c r="AB2160" i="5"/>
  <c r="AB2179" i="5"/>
  <c r="AB2180" i="5"/>
  <c r="AB2211" i="5"/>
  <c r="AB2244" i="5"/>
  <c r="X2248" i="5"/>
  <c r="AB2267" i="5"/>
  <c r="X2272" i="5"/>
  <c r="F2281" i="5"/>
  <c r="AB2312" i="5"/>
  <c r="AB2315" i="5"/>
  <c r="X2332"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X2344"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X2468"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X2363" i="5"/>
  <c r="X2364" i="5"/>
  <c r="X2371" i="5"/>
  <c r="X2379" i="5"/>
  <c r="AB2386" i="5"/>
  <c r="AB2395" i="5"/>
  <c r="S2402" i="5"/>
  <c r="AB2413" i="5"/>
  <c r="AB2424" i="5"/>
  <c r="J2432" i="5"/>
  <c r="AB2435" i="5"/>
  <c r="S2455" i="5"/>
  <c r="AB2456" i="5"/>
  <c r="S2457" i="5"/>
  <c r="I2468" i="5"/>
  <c r="S2470" i="5"/>
  <c r="AB2471" i="5"/>
  <c r="AB2503" i="5"/>
  <c r="F19" i="6"/>
  <c r="X340" i="5"/>
  <c r="X303" i="5"/>
  <c r="AB23" i="5"/>
  <c r="X27" i="5"/>
  <c r="AB114" i="5"/>
  <c r="F145" i="5"/>
  <c r="R145" i="5"/>
  <c r="J145" i="5"/>
  <c r="J148" i="5"/>
  <c r="I148" i="5"/>
  <c r="H148" i="5"/>
  <c r="AB178" i="5"/>
  <c r="AB200" i="5"/>
  <c r="H233" i="5"/>
  <c r="F233" i="5"/>
  <c r="R233" i="5"/>
  <c r="J233" i="5"/>
  <c r="I233" i="5"/>
  <c r="H253" i="5"/>
  <c r="F253" i="5"/>
  <c r="X253" i="5"/>
  <c r="R253" i="5"/>
  <c r="J253" i="5"/>
  <c r="I253" i="5"/>
  <c r="H285" i="5"/>
  <c r="F285" i="5"/>
  <c r="X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X269" i="5"/>
  <c r="R269" i="5"/>
  <c r="J269" i="5"/>
  <c r="I269" i="5"/>
  <c r="R310" i="5"/>
  <c r="H310" i="5"/>
  <c r="I310" i="5"/>
  <c r="F310" i="5"/>
  <c r="J310" i="5"/>
  <c r="R5" i="5"/>
  <c r="H6" i="5"/>
  <c r="I19" i="5"/>
  <c r="AB20" i="5"/>
  <c r="R21" i="5"/>
  <c r="H22" i="5"/>
  <c r="AB27" i="5"/>
  <c r="R28" i="5"/>
  <c r="H29" i="5"/>
  <c r="F32" i="5"/>
  <c r="F33" i="5"/>
  <c r="AB33" i="5"/>
  <c r="I35" i="5"/>
  <c r="F36" i="5"/>
  <c r="F37" i="5"/>
  <c r="AB37" i="5"/>
  <c r="I39" i="5"/>
  <c r="F40" i="5"/>
  <c r="F41" i="5"/>
  <c r="AB41" i="5"/>
  <c r="I43" i="5"/>
  <c r="F44" i="5"/>
  <c r="F45" i="5"/>
  <c r="AB45" i="5"/>
  <c r="I47" i="5"/>
  <c r="F48" i="5"/>
  <c r="F49" i="5"/>
  <c r="AB49" i="5"/>
  <c r="I51" i="5"/>
  <c r="F52" i="5"/>
  <c r="F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I6" i="5"/>
  <c r="F18" i="5"/>
  <c r="AB21" i="5"/>
  <c r="F26"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F27" i="5"/>
  <c r="H20" i="5"/>
  <c r="H113" i="5"/>
  <c r="F117" i="5"/>
  <c r="R117" i="5"/>
  <c r="J117" i="5"/>
  <c r="X5" i="5"/>
  <c r="I20" i="5"/>
  <c r="F24" i="5"/>
  <c r="I27" i="5"/>
  <c r="F31"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7" i="5"/>
  <c r="AB108" i="5"/>
  <c r="X116" i="5"/>
  <c r="J120" i="5"/>
  <c r="I120" i="5"/>
  <c r="H120" i="5"/>
  <c r="AB140" i="5"/>
  <c r="H145" i="5"/>
  <c r="F149" i="5"/>
  <c r="R149" i="5"/>
  <c r="J149" i="5"/>
  <c r="AB19" i="5"/>
  <c r="X28" i="5"/>
  <c r="F5" i="5"/>
  <c r="H18" i="5"/>
  <c r="F21" i="5"/>
  <c r="X24" i="5"/>
  <c r="H26" i="5"/>
  <c r="R27" i="5"/>
  <c r="F28" i="5"/>
  <c r="X31" i="5"/>
  <c r="AB35" i="5"/>
  <c r="AB39" i="5"/>
  <c r="AB43"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X140" i="5"/>
  <c r="F141" i="5"/>
  <c r="R141" i="5"/>
  <c r="J141" i="5"/>
  <c r="AB142" i="5"/>
  <c r="J144" i="5"/>
  <c r="I144" i="5"/>
  <c r="H144" i="5"/>
  <c r="AB151" i="5"/>
  <c r="AB164" i="5"/>
  <c r="H169" i="5"/>
  <c r="X172" i="5"/>
  <c r="F173" i="5"/>
  <c r="R173" i="5"/>
  <c r="J173" i="5"/>
  <c r="AB174" i="5"/>
  <c r="J176" i="5"/>
  <c r="I176" i="5"/>
  <c r="H176"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F20" i="5"/>
  <c r="AB30" i="5"/>
  <c r="F22" i="5"/>
  <c r="AB25" i="5"/>
  <c r="H32" i="5"/>
  <c r="AB36" i="5"/>
  <c r="H39" i="5"/>
  <c r="F39" i="5"/>
  <c r="H40" i="5"/>
  <c r="AB44" i="5"/>
  <c r="H47" i="5"/>
  <c r="F47" i="5"/>
  <c r="H48" i="5"/>
  <c r="AB52" i="5"/>
  <c r="H52" i="5"/>
  <c r="AB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6" i="5"/>
  <c r="F29" i="5"/>
  <c r="AB32" i="5"/>
  <c r="H35" i="5"/>
  <c r="F35" i="5"/>
  <c r="H36" i="5"/>
  <c r="AB40" i="5"/>
  <c r="H43" i="5"/>
  <c r="F43" i="5"/>
  <c r="H44" i="5"/>
  <c r="AB48" i="5"/>
  <c r="H51" i="5"/>
  <c r="F51"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I5" i="5"/>
  <c r="R18" i="5"/>
  <c r="F19" i="5"/>
  <c r="I21" i="5"/>
  <c r="R23" i="5"/>
  <c r="H24" i="5"/>
  <c r="R26" i="5"/>
  <c r="I28" i="5"/>
  <c r="X29" i="5"/>
  <c r="R30" i="5"/>
  <c r="H31" i="5"/>
  <c r="X35" i="5"/>
  <c r="X39" i="5"/>
  <c r="X51" i="5"/>
  <c r="X55" i="5"/>
  <c r="X59" i="5"/>
  <c r="X63" i="5"/>
  <c r="X67" i="5"/>
  <c r="X71" i="5"/>
  <c r="X79" i="5"/>
  <c r="X83" i="5"/>
  <c r="X87" i="5"/>
  <c r="X100"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30" i="5"/>
  <c r="J530" i="5"/>
  <c r="I530" i="5"/>
  <c r="H530" i="5"/>
  <c r="F530" i="5"/>
  <c r="X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X514"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X705" i="5"/>
  <c r="AB477" i="5"/>
  <c r="AB482" i="5"/>
  <c r="X483" i="5"/>
  <c r="I483" i="5"/>
  <c r="AB493" i="5"/>
  <c r="AB498" i="5"/>
  <c r="X499" i="5"/>
  <c r="I499" i="5"/>
  <c r="AB509" i="5"/>
  <c r="F513" i="5"/>
  <c r="AB514" i="5"/>
  <c r="X515" i="5"/>
  <c r="I515" i="5"/>
  <c r="F518" i="5"/>
  <c r="AB525" i="5"/>
  <c r="F529" i="5"/>
  <c r="AB530" i="5"/>
  <c r="X531"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X585" i="5"/>
  <c r="R442" i="5"/>
  <c r="R450" i="5"/>
  <c r="R454" i="5"/>
  <c r="H467" i="5"/>
  <c r="AB478" i="5"/>
  <c r="X479" i="5"/>
  <c r="I479" i="5"/>
  <c r="J481" i="5"/>
  <c r="AB483" i="5"/>
  <c r="AB489" i="5"/>
  <c r="AB494" i="5"/>
  <c r="J497" i="5"/>
  <c r="AB499" i="5"/>
  <c r="AB505" i="5"/>
  <c r="AB510" i="5"/>
  <c r="X511" i="5"/>
  <c r="I511" i="5"/>
  <c r="J513" i="5"/>
  <c r="AB515" i="5"/>
  <c r="AB521" i="5"/>
  <c r="AB526" i="5"/>
  <c r="X527" i="5"/>
  <c r="I527" i="5"/>
  <c r="J529" i="5"/>
  <c r="AB531" i="5"/>
  <c r="AB537" i="5"/>
  <c r="AB542" i="5"/>
  <c r="X543" i="5"/>
  <c r="I543" i="5"/>
  <c r="J545" i="5"/>
  <c r="F546" i="5"/>
  <c r="AB547" i="5"/>
  <c r="AB549" i="5"/>
  <c r="R550" i="5"/>
  <c r="J550" i="5"/>
  <c r="AB556" i="5"/>
  <c r="F557" i="5"/>
  <c r="AB567" i="5"/>
  <c r="F569" i="5"/>
  <c r="AB577" i="5"/>
  <c r="AB580" i="5"/>
  <c r="H681" i="5"/>
  <c r="R681" i="5"/>
  <c r="J681" i="5"/>
  <c r="I681" i="5"/>
  <c r="F681" i="5"/>
  <c r="X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X685" i="5"/>
  <c r="AB463" i="5"/>
  <c r="J467" i="5"/>
  <c r="AB474" i="5"/>
  <c r="X475"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X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X569" i="5"/>
  <c r="AB573" i="5"/>
  <c r="AB576" i="5"/>
  <c r="R589" i="5"/>
  <c r="J589" i="5"/>
  <c r="I589" i="5"/>
  <c r="H589" i="5"/>
  <c r="X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X593" i="5"/>
  <c r="H701" i="5"/>
  <c r="R701" i="5"/>
  <c r="J701" i="5"/>
  <c r="I701" i="5"/>
  <c r="F701" i="5"/>
  <c r="X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X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X738" i="5"/>
  <c r="H741" i="5"/>
  <c r="R741" i="5"/>
  <c r="AB742" i="5"/>
  <c r="R743" i="5"/>
  <c r="H743" i="5"/>
  <c r="S746" i="5"/>
  <c r="S756" i="5"/>
  <c r="AB758" i="5"/>
  <c r="H764" i="5"/>
  <c r="F764" i="5"/>
  <c r="X764" i="5"/>
  <c r="J764" i="5"/>
  <c r="I764" i="5"/>
  <c r="J770" i="5"/>
  <c r="I770" i="5"/>
  <c r="H770" i="5"/>
  <c r="F770" i="5"/>
  <c r="X770" i="5"/>
  <c r="H780" i="5"/>
  <c r="F780" i="5"/>
  <c r="X780" i="5"/>
  <c r="J780" i="5"/>
  <c r="I780" i="5"/>
  <c r="J786" i="5"/>
  <c r="I786" i="5"/>
  <c r="H786" i="5"/>
  <c r="F786" i="5"/>
  <c r="X786" i="5"/>
  <c r="J814" i="5"/>
  <c r="X814" i="5"/>
  <c r="F814" i="5"/>
  <c r="R814" i="5"/>
  <c r="I814" i="5"/>
  <c r="H814" i="5"/>
  <c r="I849" i="5"/>
  <c r="H849" i="5"/>
  <c r="X849" i="5"/>
  <c r="R849" i="5"/>
  <c r="J849" i="5"/>
  <c r="F849" i="5"/>
  <c r="I547" i="5"/>
  <c r="I551" i="5"/>
  <c r="I559" i="5"/>
  <c r="I563" i="5"/>
  <c r="I567" i="5"/>
  <c r="I571" i="5"/>
  <c r="I583" i="5"/>
  <c r="X597" i="5"/>
  <c r="I599" i="5"/>
  <c r="I603" i="5"/>
  <c r="X605" i="5"/>
  <c r="X609" i="5"/>
  <c r="I611" i="5"/>
  <c r="X613" i="5"/>
  <c r="I615" i="5"/>
  <c r="X617" i="5"/>
  <c r="I619" i="5"/>
  <c r="X621" i="5"/>
  <c r="I623" i="5"/>
  <c r="X625" i="5"/>
  <c r="I627" i="5"/>
  <c r="X629" i="5"/>
  <c r="I635" i="5"/>
  <c r="X637" i="5"/>
  <c r="X641" i="5"/>
  <c r="X645" i="5"/>
  <c r="I651" i="5"/>
  <c r="I655" i="5"/>
  <c r="I659" i="5"/>
  <c r="AB680" i="5"/>
  <c r="S682" i="5"/>
  <c r="AB685" i="5"/>
  <c r="J687" i="5"/>
  <c r="J688" i="5"/>
  <c r="F690" i="5"/>
  <c r="S692" i="5"/>
  <c r="AB696" i="5"/>
  <c r="S698" i="5"/>
  <c r="AB701" i="5"/>
  <c r="J703" i="5"/>
  <c r="J704" i="5"/>
  <c r="X707" i="5"/>
  <c r="F708" i="5"/>
  <c r="X708" i="5"/>
  <c r="J708" i="5"/>
  <c r="I708" i="5"/>
  <c r="AB712" i="5"/>
  <c r="H720" i="5"/>
  <c r="F721" i="5"/>
  <c r="X723" i="5"/>
  <c r="F724" i="5"/>
  <c r="X724" i="5"/>
  <c r="J724" i="5"/>
  <c r="I724" i="5"/>
  <c r="AB728" i="5"/>
  <c r="H736" i="5"/>
  <c r="X739" i="5"/>
  <c r="F740" i="5"/>
  <c r="X740" i="5"/>
  <c r="J740" i="5"/>
  <c r="I740" i="5"/>
  <c r="AB744" i="5"/>
  <c r="S748" i="5"/>
  <c r="J758" i="5"/>
  <c r="I758" i="5"/>
  <c r="H758" i="5"/>
  <c r="F758" i="5"/>
  <c r="X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X682" i="5"/>
  <c r="AB686" i="5"/>
  <c r="F696" i="5"/>
  <c r="X696" i="5"/>
  <c r="I696" i="5"/>
  <c r="J698" i="5"/>
  <c r="I698" i="5"/>
  <c r="X698" i="5"/>
  <c r="AB702" i="5"/>
  <c r="F707" i="5"/>
  <c r="J710" i="5"/>
  <c r="I710" i="5"/>
  <c r="F710" i="5"/>
  <c r="X710" i="5"/>
  <c r="H713" i="5"/>
  <c r="R713" i="5"/>
  <c r="AB714" i="5"/>
  <c r="R715" i="5"/>
  <c r="H715" i="5"/>
  <c r="F723" i="5"/>
  <c r="J726" i="5"/>
  <c r="I726" i="5"/>
  <c r="F726" i="5"/>
  <c r="X726" i="5"/>
  <c r="AB730" i="5"/>
  <c r="R731" i="5"/>
  <c r="H731" i="5"/>
  <c r="F739" i="5"/>
  <c r="J742" i="5"/>
  <c r="I742" i="5"/>
  <c r="F742" i="5"/>
  <c r="X742" i="5"/>
  <c r="X743" i="5"/>
  <c r="AB746" i="5"/>
  <c r="R747" i="5"/>
  <c r="H747" i="5"/>
  <c r="H768" i="5"/>
  <c r="F768" i="5"/>
  <c r="X768" i="5"/>
  <c r="J768" i="5"/>
  <c r="I768" i="5"/>
  <c r="H784" i="5"/>
  <c r="F784" i="5"/>
  <c r="X784" i="5"/>
  <c r="J784" i="5"/>
  <c r="I784" i="5"/>
  <c r="J790" i="5"/>
  <c r="I790" i="5"/>
  <c r="H790" i="5"/>
  <c r="F790" i="5"/>
  <c r="X790" i="5"/>
  <c r="J798" i="5"/>
  <c r="AB681" i="5"/>
  <c r="AB692" i="5"/>
  <c r="AB697" i="5"/>
  <c r="F712" i="5"/>
  <c r="X712" i="5"/>
  <c r="J712" i="5"/>
  <c r="I712" i="5"/>
  <c r="F728" i="5"/>
  <c r="X728" i="5"/>
  <c r="J728" i="5"/>
  <c r="I728" i="5"/>
  <c r="F744" i="5"/>
  <c r="X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X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X745" i="5"/>
  <c r="J746" i="5"/>
  <c r="I746" i="5"/>
  <c r="F746" i="5"/>
  <c r="X746" i="5"/>
  <c r="F752" i="5"/>
  <c r="X752" i="5"/>
  <c r="J752" i="5"/>
  <c r="I752" i="5"/>
  <c r="J754" i="5"/>
  <c r="I754" i="5"/>
  <c r="H754" i="5"/>
  <c r="F754" i="5"/>
  <c r="X754" i="5"/>
  <c r="F755" i="5"/>
  <c r="J762" i="5"/>
  <c r="I762" i="5"/>
  <c r="H762" i="5"/>
  <c r="F762" i="5"/>
  <c r="X762" i="5"/>
  <c r="R768" i="5"/>
  <c r="H772" i="5"/>
  <c r="F772" i="5"/>
  <c r="X772" i="5"/>
  <c r="J772" i="5"/>
  <c r="I772" i="5"/>
  <c r="J778" i="5"/>
  <c r="I778" i="5"/>
  <c r="H778" i="5"/>
  <c r="F778" i="5"/>
  <c r="X778" i="5"/>
  <c r="R784" i="5"/>
  <c r="H788" i="5"/>
  <c r="F788" i="5"/>
  <c r="X788" i="5"/>
  <c r="J788" i="5"/>
  <c r="I788" i="5"/>
  <c r="R790" i="5"/>
  <c r="AB800" i="5"/>
  <c r="S800" i="5"/>
  <c r="H804" i="5"/>
  <c r="F804" i="5"/>
  <c r="X804" i="5"/>
  <c r="R804" i="5"/>
  <c r="J804" i="5"/>
  <c r="I804" i="5"/>
  <c r="I833" i="5"/>
  <c r="H833" i="5"/>
  <c r="X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X703" i="5"/>
  <c r="AB704" i="5"/>
  <c r="S708" i="5"/>
  <c r="R710" i="5"/>
  <c r="H712" i="5"/>
  <c r="F713" i="5"/>
  <c r="X715" i="5"/>
  <c r="AB720" i="5"/>
  <c r="S724" i="5"/>
  <c r="J725" i="5"/>
  <c r="R726" i="5"/>
  <c r="I727" i="5"/>
  <c r="H728" i="5"/>
  <c r="F729" i="5"/>
  <c r="X731" i="5"/>
  <c r="F732" i="5"/>
  <c r="X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X690" i="5"/>
  <c r="F703" i="5"/>
  <c r="F704" i="5"/>
  <c r="X704" i="5"/>
  <c r="I704" i="5"/>
  <c r="AB706" i="5"/>
  <c r="R707" i="5"/>
  <c r="H707" i="5"/>
  <c r="R712" i="5"/>
  <c r="J718" i="5"/>
  <c r="I718" i="5"/>
  <c r="F718" i="5"/>
  <c r="X718" i="5"/>
  <c r="H721" i="5"/>
  <c r="R721" i="5"/>
  <c r="AB722" i="5"/>
  <c r="R723" i="5"/>
  <c r="H723" i="5"/>
  <c r="R728" i="5"/>
  <c r="J734" i="5"/>
  <c r="I734" i="5"/>
  <c r="F734" i="5"/>
  <c r="X734" i="5"/>
  <c r="AB738" i="5"/>
  <c r="R739" i="5"/>
  <c r="H739" i="5"/>
  <c r="R744" i="5"/>
  <c r="J750" i="5"/>
  <c r="I750" i="5"/>
  <c r="H750" i="5"/>
  <c r="F750" i="5"/>
  <c r="X750" i="5"/>
  <c r="H760" i="5"/>
  <c r="F760" i="5"/>
  <c r="X760" i="5"/>
  <c r="J760" i="5"/>
  <c r="I760" i="5"/>
  <c r="H776" i="5"/>
  <c r="F776" i="5"/>
  <c r="X776" i="5"/>
  <c r="J776" i="5"/>
  <c r="I776" i="5"/>
  <c r="H792" i="5"/>
  <c r="F792" i="5"/>
  <c r="X792" i="5"/>
  <c r="J792" i="5"/>
  <c r="I792" i="5"/>
  <c r="H796" i="5"/>
  <c r="F796" i="5"/>
  <c r="X796" i="5"/>
  <c r="J796" i="5"/>
  <c r="I796" i="5"/>
  <c r="X805" i="5"/>
  <c r="R805" i="5"/>
  <c r="J805" i="5"/>
  <c r="I805" i="5"/>
  <c r="H805" i="5"/>
  <c r="F805" i="5"/>
  <c r="I841" i="5"/>
  <c r="H841" i="5"/>
  <c r="X841" i="5"/>
  <c r="R841" i="5"/>
  <c r="J841" i="5"/>
  <c r="F841" i="5"/>
  <c r="AB684" i="5"/>
  <c r="AB689" i="5"/>
  <c r="AB700" i="5"/>
  <c r="AB705" i="5"/>
  <c r="F720" i="5"/>
  <c r="X720" i="5"/>
  <c r="J720" i="5"/>
  <c r="I720" i="5"/>
  <c r="F736" i="5"/>
  <c r="X736" i="5"/>
  <c r="J736" i="5"/>
  <c r="I736" i="5"/>
  <c r="S754" i="5"/>
  <c r="R755" i="5"/>
  <c r="J755" i="5"/>
  <c r="H755" i="5"/>
  <c r="AB764" i="5"/>
  <c r="S764" i="5"/>
  <c r="S770" i="5"/>
  <c r="AB770" i="5"/>
  <c r="AB780" i="5"/>
  <c r="S780" i="5"/>
  <c r="S786" i="5"/>
  <c r="AB786" i="5"/>
  <c r="H821" i="5"/>
  <c r="X821" i="5"/>
  <c r="R821" i="5"/>
  <c r="J821" i="5"/>
  <c r="I821" i="5"/>
  <c r="F821" i="5"/>
  <c r="X918"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X834" i="5"/>
  <c r="R842" i="5"/>
  <c r="J842" i="5"/>
  <c r="I842" i="5"/>
  <c r="X842" i="5"/>
  <c r="X843" i="5"/>
  <c r="R843" i="5"/>
  <c r="I843" i="5"/>
  <c r="J850" i="5"/>
  <c r="X850" i="5"/>
  <c r="S864" i="5"/>
  <c r="AB867" i="5"/>
  <c r="AB875" i="5"/>
  <c r="AB876" i="5"/>
  <c r="AB879" i="5"/>
  <c r="S892" i="5"/>
  <c r="X898" i="5"/>
  <c r="R898" i="5"/>
  <c r="I898" i="5"/>
  <c r="F898" i="5"/>
  <c r="H898" i="5"/>
  <c r="I908" i="5"/>
  <c r="X908" i="5"/>
  <c r="J908" i="5"/>
  <c r="H908" i="5"/>
  <c r="F908" i="5"/>
  <c r="R908" i="5"/>
  <c r="AB923" i="5"/>
  <c r="S928" i="5"/>
  <c r="AB952" i="5"/>
  <c r="S952" i="5"/>
  <c r="R993" i="5"/>
  <c r="J993" i="5"/>
  <c r="I993" i="5"/>
  <c r="X993" i="5"/>
  <c r="H993" i="5"/>
  <c r="F993" i="5"/>
  <c r="AB1044" i="5"/>
  <c r="S1044" i="5"/>
  <c r="J818" i="5"/>
  <c r="X818" i="5"/>
  <c r="AB883" i="5"/>
  <c r="AB891" i="5"/>
  <c r="R905" i="5"/>
  <c r="I905" i="5"/>
  <c r="H905" i="5"/>
  <c r="X905" i="5"/>
  <c r="I920" i="5"/>
  <c r="X920" i="5"/>
  <c r="F920" i="5"/>
  <c r="R920" i="5"/>
  <c r="H920" i="5"/>
  <c r="I928" i="5"/>
  <c r="X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X859" i="5"/>
  <c r="R859" i="5"/>
  <c r="I859" i="5"/>
  <c r="H859" i="5"/>
  <c r="F859" i="5"/>
  <c r="X863" i="5"/>
  <c r="R863" i="5"/>
  <c r="J863" i="5"/>
  <c r="I863" i="5"/>
  <c r="F863" i="5"/>
  <c r="AB895" i="5"/>
  <c r="S896" i="5"/>
  <c r="X903" i="5"/>
  <c r="R903" i="5"/>
  <c r="H903" i="5"/>
  <c r="F903" i="5"/>
  <c r="I903" i="5"/>
  <c r="F905" i="5"/>
  <c r="AB911" i="5"/>
  <c r="J920" i="5"/>
  <c r="X923" i="5"/>
  <c r="R923" i="5"/>
  <c r="J923" i="5"/>
  <c r="I923" i="5"/>
  <c r="H923" i="5"/>
  <c r="F923" i="5"/>
  <c r="F928" i="5"/>
  <c r="I936" i="5"/>
  <c r="X936" i="5"/>
  <c r="F936" i="5"/>
  <c r="R936" i="5"/>
  <c r="J936" i="5"/>
  <c r="H936" i="5"/>
  <c r="I944" i="5"/>
  <c r="X944" i="5"/>
  <c r="R944" i="5"/>
  <c r="J944" i="5"/>
  <c r="F944" i="5"/>
  <c r="R961" i="5"/>
  <c r="J961" i="5"/>
  <c r="I961" i="5"/>
  <c r="H961" i="5"/>
  <c r="F961" i="5"/>
  <c r="X961" i="5"/>
  <c r="AB969" i="5"/>
  <c r="J992" i="5"/>
  <c r="I992" i="5"/>
  <c r="H992" i="5"/>
  <c r="X992" i="5"/>
  <c r="F992" i="5"/>
  <c r="R992" i="5"/>
  <c r="J1036" i="5"/>
  <c r="I1036" i="5"/>
  <c r="H1036" i="5"/>
  <c r="X1036" i="5"/>
  <c r="F1036" i="5"/>
  <c r="R1036" i="5"/>
  <c r="AB1076" i="5"/>
  <c r="S1076" i="5"/>
  <c r="S806" i="5"/>
  <c r="J809" i="5"/>
  <c r="R823" i="5"/>
  <c r="I823" i="5"/>
  <c r="S830" i="5"/>
  <c r="F837" i="5"/>
  <c r="F845" i="5"/>
  <c r="X854" i="5"/>
  <c r="R854" i="5"/>
  <c r="I854" i="5"/>
  <c r="H854" i="5"/>
  <c r="F854" i="5"/>
  <c r="X875" i="5"/>
  <c r="R875" i="5"/>
  <c r="I875" i="5"/>
  <c r="H875" i="5"/>
  <c r="F875" i="5"/>
  <c r="X879" i="5"/>
  <c r="R879" i="5"/>
  <c r="J879" i="5"/>
  <c r="I879" i="5"/>
  <c r="F879" i="5"/>
  <c r="J905" i="5"/>
  <c r="H944" i="5"/>
  <c r="AB979" i="5"/>
  <c r="R1029" i="5"/>
  <c r="J1029" i="5"/>
  <c r="I1029" i="5"/>
  <c r="H1029" i="5"/>
  <c r="F1029" i="5"/>
  <c r="X1029" i="5"/>
  <c r="J1116" i="5"/>
  <c r="I1116" i="5"/>
  <c r="H1116" i="5"/>
  <c r="X1116" i="5"/>
  <c r="F1116" i="5"/>
  <c r="R1116" i="5"/>
  <c r="R1176" i="5"/>
  <c r="J1176" i="5"/>
  <c r="I1176" i="5"/>
  <c r="H1176" i="5"/>
  <c r="F1176" i="5"/>
  <c r="X1176" i="5"/>
  <c r="F808" i="5"/>
  <c r="R808" i="5"/>
  <c r="I812" i="5"/>
  <c r="AB814" i="5"/>
  <c r="F818" i="5"/>
  <c r="AB820" i="5"/>
  <c r="H825" i="5"/>
  <c r="X825" i="5"/>
  <c r="R825" i="5"/>
  <c r="AB826" i="5"/>
  <c r="R827" i="5"/>
  <c r="I827" i="5"/>
  <c r="J830" i="5"/>
  <c r="I830" i="5"/>
  <c r="X830" i="5"/>
  <c r="X831" i="5"/>
  <c r="R831" i="5"/>
  <c r="I831" i="5"/>
  <c r="X839" i="5"/>
  <c r="R839" i="5"/>
  <c r="I839" i="5"/>
  <c r="F843" i="5"/>
  <c r="X847" i="5"/>
  <c r="R847" i="5"/>
  <c r="I847" i="5"/>
  <c r="AB854" i="5"/>
  <c r="I860" i="5"/>
  <c r="X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X1068" i="5"/>
  <c r="F1068" i="5"/>
  <c r="R1068" i="5"/>
  <c r="AB1108" i="5"/>
  <c r="S1108" i="5"/>
  <c r="I815" i="5"/>
  <c r="H818" i="5"/>
  <c r="F820" i="5"/>
  <c r="X820" i="5"/>
  <c r="R820" i="5"/>
  <c r="I820" i="5"/>
  <c r="H829" i="5"/>
  <c r="X829" i="5"/>
  <c r="R829" i="5"/>
  <c r="I856" i="5"/>
  <c r="X856" i="5"/>
  <c r="R856" i="5"/>
  <c r="H856" i="5"/>
  <c r="AB858" i="5"/>
  <c r="AB862" i="5"/>
  <c r="AB870" i="5"/>
  <c r="I876" i="5"/>
  <c r="X876" i="5"/>
  <c r="H876" i="5"/>
  <c r="F876" i="5"/>
  <c r="R876" i="5"/>
  <c r="S884" i="5"/>
  <c r="X886" i="5"/>
  <c r="R886" i="5"/>
  <c r="I886" i="5"/>
  <c r="H886" i="5"/>
  <c r="F886" i="5"/>
  <c r="X895" i="5"/>
  <c r="R895" i="5"/>
  <c r="J895" i="5"/>
  <c r="I895" i="5"/>
  <c r="F895" i="5"/>
  <c r="I904" i="5"/>
  <c r="X904" i="5"/>
  <c r="F904" i="5"/>
  <c r="R904" i="5"/>
  <c r="H904" i="5"/>
  <c r="S912" i="5"/>
  <c r="R921" i="5"/>
  <c r="I921" i="5"/>
  <c r="H921" i="5"/>
  <c r="X921" i="5"/>
  <c r="AB927" i="5"/>
  <c r="I948" i="5"/>
  <c r="X948" i="5"/>
  <c r="R948" i="5"/>
  <c r="J948" i="5"/>
  <c r="H948" i="5"/>
  <c r="F948" i="5"/>
  <c r="I964" i="5"/>
  <c r="H964" i="5"/>
  <c r="X964" i="5"/>
  <c r="F964" i="5"/>
  <c r="R964" i="5"/>
  <c r="J964" i="5"/>
  <c r="AB968" i="5"/>
  <c r="S968" i="5"/>
  <c r="AB1060" i="5"/>
  <c r="S1060" i="5"/>
  <c r="AB809" i="5"/>
  <c r="H809" i="5"/>
  <c r="X809" i="5"/>
  <c r="AB815" i="5"/>
  <c r="I818" i="5"/>
  <c r="F824" i="5"/>
  <c r="X824" i="5"/>
  <c r="R824" i="5"/>
  <c r="I824" i="5"/>
  <c r="I837" i="5"/>
  <c r="H837" i="5"/>
  <c r="X837" i="5"/>
  <c r="R837" i="5"/>
  <c r="I845" i="5"/>
  <c r="H845" i="5"/>
  <c r="X845" i="5"/>
  <c r="R845" i="5"/>
  <c r="F856" i="5"/>
  <c r="I872" i="5"/>
  <c r="X872" i="5"/>
  <c r="R872" i="5"/>
  <c r="H872" i="5"/>
  <c r="J876" i="5"/>
  <c r="I892" i="5"/>
  <c r="X892" i="5"/>
  <c r="H892" i="5"/>
  <c r="F892" i="5"/>
  <c r="R892" i="5"/>
  <c r="J904" i="5"/>
  <c r="X907" i="5"/>
  <c r="R907" i="5"/>
  <c r="J907" i="5"/>
  <c r="I907" i="5"/>
  <c r="H907" i="5"/>
  <c r="F907" i="5"/>
  <c r="X919" i="5"/>
  <c r="R919" i="5"/>
  <c r="H919" i="5"/>
  <c r="F919" i="5"/>
  <c r="I919" i="5"/>
  <c r="F921" i="5"/>
  <c r="X935" i="5"/>
  <c r="R935" i="5"/>
  <c r="H935" i="5"/>
  <c r="J935" i="5"/>
  <c r="I935" i="5"/>
  <c r="F935" i="5"/>
  <c r="X962" i="5"/>
  <c r="R962" i="5"/>
  <c r="I962" i="5"/>
  <c r="J962" i="5"/>
  <c r="H962" i="5"/>
  <c r="F962" i="5"/>
  <c r="J1100" i="5"/>
  <c r="I1100" i="5"/>
  <c r="H1100" i="5"/>
  <c r="X1100" i="5"/>
  <c r="F1100" i="5"/>
  <c r="R1100" i="5"/>
  <c r="I864" i="5"/>
  <c r="X864" i="5"/>
  <c r="I880" i="5"/>
  <c r="X880" i="5"/>
  <c r="I896" i="5"/>
  <c r="X896" i="5"/>
  <c r="I912" i="5"/>
  <c r="X912" i="5"/>
  <c r="AB933" i="5"/>
  <c r="X950" i="5"/>
  <c r="R950" i="5"/>
  <c r="I950" i="5"/>
  <c r="F958" i="5"/>
  <c r="X974" i="5"/>
  <c r="R974" i="5"/>
  <c r="I974" i="5"/>
  <c r="AB996" i="5"/>
  <c r="X1013" i="5"/>
  <c r="AB1124" i="5"/>
  <c r="S1124" i="5"/>
  <c r="AB1152" i="5"/>
  <c r="AB1354" i="5"/>
  <c r="S1354" i="5"/>
  <c r="H884" i="5"/>
  <c r="H900" i="5"/>
  <c r="H916" i="5"/>
  <c r="H932" i="5"/>
  <c r="F933" i="5"/>
  <c r="R937" i="5"/>
  <c r="I937" i="5"/>
  <c r="X939" i="5"/>
  <c r="R939" i="5"/>
  <c r="J939" i="5"/>
  <c r="I940" i="5"/>
  <c r="X940" i="5"/>
  <c r="J940" i="5"/>
  <c r="F947" i="5"/>
  <c r="F954" i="5"/>
  <c r="R985" i="5"/>
  <c r="J985" i="5"/>
  <c r="I985" i="5"/>
  <c r="X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X1009" i="5"/>
  <c r="J1028" i="5"/>
  <c r="I1028" i="5"/>
  <c r="H1028" i="5"/>
  <c r="X1028" i="5"/>
  <c r="R1028" i="5"/>
  <c r="F1028" i="5"/>
  <c r="R1041" i="5"/>
  <c r="J1041" i="5"/>
  <c r="I1041" i="5"/>
  <c r="H1041" i="5"/>
  <c r="F1041" i="5"/>
  <c r="X1041" i="5"/>
  <c r="R1057" i="5"/>
  <c r="J1057" i="5"/>
  <c r="I1057" i="5"/>
  <c r="H1057" i="5"/>
  <c r="F1057" i="5"/>
  <c r="X1057" i="5"/>
  <c r="R1089" i="5"/>
  <c r="J1089" i="5"/>
  <c r="I1089" i="5"/>
  <c r="H1089" i="5"/>
  <c r="F1089" i="5"/>
  <c r="X1089" i="5"/>
  <c r="R1105" i="5"/>
  <c r="J1105" i="5"/>
  <c r="I1105" i="5"/>
  <c r="H1105" i="5"/>
  <c r="F1105" i="5"/>
  <c r="X1105" i="5"/>
  <c r="J1155" i="5"/>
  <c r="I1155" i="5"/>
  <c r="H1155" i="5"/>
  <c r="F1155" i="5"/>
  <c r="X1155" i="5"/>
  <c r="R1155" i="5"/>
  <c r="H1162" i="5"/>
  <c r="J1162" i="5"/>
  <c r="I1162" i="5"/>
  <c r="F1162" i="5"/>
  <c r="X1162" i="5"/>
  <c r="R1162" i="5"/>
  <c r="AB1182" i="5"/>
  <c r="S1182" i="5"/>
  <c r="R861" i="5"/>
  <c r="I861" i="5"/>
  <c r="R877" i="5"/>
  <c r="I877" i="5"/>
  <c r="R893" i="5"/>
  <c r="I893" i="5"/>
  <c r="H896" i="5"/>
  <c r="R909" i="5"/>
  <c r="I909" i="5"/>
  <c r="H912" i="5"/>
  <c r="R925" i="5"/>
  <c r="I925" i="5"/>
  <c r="X938" i="5"/>
  <c r="R938" i="5"/>
  <c r="I938" i="5"/>
  <c r="X942" i="5"/>
  <c r="R942" i="5"/>
  <c r="I942" i="5"/>
  <c r="I947" i="5"/>
  <c r="J952" i="5"/>
  <c r="I956" i="5"/>
  <c r="H956" i="5"/>
  <c r="X956" i="5"/>
  <c r="R956" i="5"/>
  <c r="X958" i="5"/>
  <c r="R958" i="5"/>
  <c r="I958" i="5"/>
  <c r="H958" i="5"/>
  <c r="H966" i="5"/>
  <c r="J968" i="5"/>
  <c r="J972" i="5"/>
  <c r="R977" i="5"/>
  <c r="J977" i="5"/>
  <c r="I977" i="5"/>
  <c r="X977" i="5"/>
  <c r="J996" i="5"/>
  <c r="I996" i="5"/>
  <c r="H996" i="5"/>
  <c r="X996" i="5"/>
  <c r="F996" i="5"/>
  <c r="AB1004" i="5"/>
  <c r="J1008" i="5"/>
  <c r="I1008" i="5"/>
  <c r="H1008" i="5"/>
  <c r="X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X925" i="5"/>
  <c r="AB925" i="5"/>
  <c r="F937" i="5"/>
  <c r="F938" i="5"/>
  <c r="AB960" i="5"/>
  <c r="AB980" i="5"/>
  <c r="AB995" i="5"/>
  <c r="R1001" i="5"/>
  <c r="J1001" i="5"/>
  <c r="I1001" i="5"/>
  <c r="X1001" i="5"/>
  <c r="S1012" i="5"/>
  <c r="J1120" i="5"/>
  <c r="I1120" i="5"/>
  <c r="H1120" i="5"/>
  <c r="X1120" i="5"/>
  <c r="R1120" i="5"/>
  <c r="F1120" i="5"/>
  <c r="R1134" i="5"/>
  <c r="J1134" i="5"/>
  <c r="I1134" i="5"/>
  <c r="F1134" i="5"/>
  <c r="H1134" i="5"/>
  <c r="X1134" i="5"/>
  <c r="J1171" i="5"/>
  <c r="I1171" i="5"/>
  <c r="R1171" i="5"/>
  <c r="H1171" i="5"/>
  <c r="F1171" i="5"/>
  <c r="X1171" i="5"/>
  <c r="AB1179" i="5"/>
  <c r="J1219" i="5"/>
  <c r="I1219" i="5"/>
  <c r="H1219" i="5"/>
  <c r="F1219" i="5"/>
  <c r="X1219" i="5"/>
  <c r="R1219" i="5"/>
  <c r="H1226" i="5"/>
  <c r="J1226" i="5"/>
  <c r="I1226" i="5"/>
  <c r="F1226" i="5"/>
  <c r="X1226" i="5"/>
  <c r="R1226" i="5"/>
  <c r="J1239" i="5"/>
  <c r="I1239" i="5"/>
  <c r="F1239" i="5"/>
  <c r="X1239" i="5"/>
  <c r="R1239" i="5"/>
  <c r="AB1261" i="5"/>
  <c r="R1512" i="5"/>
  <c r="J1512" i="5"/>
  <c r="H1512" i="5"/>
  <c r="I1512" i="5"/>
  <c r="F1512" i="5"/>
  <c r="X1512" i="5"/>
  <c r="I884" i="5"/>
  <c r="X884" i="5"/>
  <c r="I900" i="5"/>
  <c r="X900" i="5"/>
  <c r="I916" i="5"/>
  <c r="X916" i="5"/>
  <c r="I932" i="5"/>
  <c r="X932" i="5"/>
  <c r="S944" i="5"/>
  <c r="I952" i="5"/>
  <c r="H952" i="5"/>
  <c r="X952" i="5"/>
  <c r="R953" i="5"/>
  <c r="J953" i="5"/>
  <c r="I953" i="5"/>
  <c r="X954" i="5"/>
  <c r="R954" i="5"/>
  <c r="I954" i="5"/>
  <c r="J954" i="5"/>
  <c r="X997" i="5"/>
  <c r="J1000" i="5"/>
  <c r="I1000" i="5"/>
  <c r="H1000" i="5"/>
  <c r="X1000" i="5"/>
  <c r="R1000" i="5"/>
  <c r="J1012" i="5"/>
  <c r="I1012" i="5"/>
  <c r="H1012" i="5"/>
  <c r="X1012" i="5"/>
  <c r="F1012" i="5"/>
  <c r="AB1035" i="5"/>
  <c r="J1040" i="5"/>
  <c r="I1040" i="5"/>
  <c r="H1040" i="5"/>
  <c r="X1040" i="5"/>
  <c r="R1040" i="5"/>
  <c r="F1040" i="5"/>
  <c r="AB1051" i="5"/>
  <c r="J1056" i="5"/>
  <c r="I1056" i="5"/>
  <c r="H1056" i="5"/>
  <c r="X1056" i="5"/>
  <c r="R1056" i="5"/>
  <c r="F1056" i="5"/>
  <c r="AB1067" i="5"/>
  <c r="J1072" i="5"/>
  <c r="I1072" i="5"/>
  <c r="H1072" i="5"/>
  <c r="X1072" i="5"/>
  <c r="R1072" i="5"/>
  <c r="F1072" i="5"/>
  <c r="AB1083" i="5"/>
  <c r="J1088" i="5"/>
  <c r="I1088" i="5"/>
  <c r="H1088" i="5"/>
  <c r="X1088" i="5"/>
  <c r="R1088" i="5"/>
  <c r="F1088" i="5"/>
  <c r="AB1099" i="5"/>
  <c r="J1104" i="5"/>
  <c r="I1104" i="5"/>
  <c r="H1104" i="5"/>
  <c r="X1104" i="5"/>
  <c r="R1104" i="5"/>
  <c r="F1104" i="5"/>
  <c r="AB1115" i="5"/>
  <c r="AB1135" i="5"/>
  <c r="S1135" i="5"/>
  <c r="H1198" i="5"/>
  <c r="R1198" i="5"/>
  <c r="J1198" i="5"/>
  <c r="F1198" i="5"/>
  <c r="X1198" i="5"/>
  <c r="I1198" i="5"/>
  <c r="H1239" i="5"/>
  <c r="AB1257" i="5"/>
  <c r="S1417" i="5"/>
  <c r="AB1417" i="5"/>
  <c r="AB900" i="5"/>
  <c r="AB905" i="5"/>
  <c r="AB916" i="5"/>
  <c r="AB921" i="5"/>
  <c r="R933" i="5"/>
  <c r="I933" i="5"/>
  <c r="X934" i="5"/>
  <c r="R934" i="5"/>
  <c r="I934" i="5"/>
  <c r="J934" i="5"/>
  <c r="X947" i="5"/>
  <c r="R947" i="5"/>
  <c r="AB956" i="5"/>
  <c r="S964" i="5"/>
  <c r="R965" i="5"/>
  <c r="J965" i="5"/>
  <c r="I965" i="5"/>
  <c r="F965" i="5"/>
  <c r="I968" i="5"/>
  <c r="H968" i="5"/>
  <c r="X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X1175" i="5"/>
  <c r="J1183" i="5"/>
  <c r="I1183" i="5"/>
  <c r="X1183" i="5"/>
  <c r="H1183" i="5"/>
  <c r="R1220" i="5"/>
  <c r="J1220" i="5"/>
  <c r="I1220" i="5"/>
  <c r="AB1239" i="5"/>
  <c r="S1239" i="5"/>
  <c r="X1344" i="5"/>
  <c r="I1344" i="5"/>
  <c r="H1344" i="5"/>
  <c r="F1344" i="5"/>
  <c r="R1344" i="5"/>
  <c r="I1382" i="5"/>
  <c r="H1382" i="5"/>
  <c r="X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X1360" i="5"/>
  <c r="I1360" i="5"/>
  <c r="R1360" i="5"/>
  <c r="J1360" i="5"/>
  <c r="H1360" i="5"/>
  <c r="F1360" i="5"/>
  <c r="X1372" i="5"/>
  <c r="I1372" i="5"/>
  <c r="H1372" i="5"/>
  <c r="F1372" i="5"/>
  <c r="R1372" i="5"/>
  <c r="J1372" i="5"/>
  <c r="X1388" i="5"/>
  <c r="I1388" i="5"/>
  <c r="H1388" i="5"/>
  <c r="F1388" i="5"/>
  <c r="R1388" i="5"/>
  <c r="J1388" i="5"/>
  <c r="AB1399" i="5"/>
  <c r="S1399" i="5"/>
  <c r="AB1415" i="5"/>
  <c r="S1415" i="5"/>
  <c r="X1501"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X1154" i="5"/>
  <c r="AB1157" i="5"/>
  <c r="S1157" i="5"/>
  <c r="J1159" i="5"/>
  <c r="I1159" i="5"/>
  <c r="R1159" i="5"/>
  <c r="H1159" i="5"/>
  <c r="F1159" i="5"/>
  <c r="AB1181" i="5"/>
  <c r="R1184" i="5"/>
  <c r="I1184" i="5"/>
  <c r="H1184" i="5"/>
  <c r="F1184" i="5"/>
  <c r="AB1186" i="5"/>
  <c r="S1186" i="5"/>
  <c r="S1193" i="5"/>
  <c r="J1199" i="5"/>
  <c r="I1199" i="5"/>
  <c r="R1199" i="5"/>
  <c r="H1199" i="5"/>
  <c r="F1199" i="5"/>
  <c r="AB1207" i="5"/>
  <c r="S1207" i="5"/>
  <c r="X1216" i="5"/>
  <c r="H1218" i="5"/>
  <c r="R1218" i="5"/>
  <c r="J1218" i="5"/>
  <c r="I1218" i="5"/>
  <c r="X1218" i="5"/>
  <c r="AB1221" i="5"/>
  <c r="S1221" i="5"/>
  <c r="AB1243" i="5"/>
  <c r="AB1251" i="5"/>
  <c r="AB1412" i="5"/>
  <c r="S1412" i="5"/>
  <c r="R1536" i="5"/>
  <c r="J1536" i="5"/>
  <c r="I1536" i="5"/>
  <c r="H1536" i="5"/>
  <c r="F1536" i="5"/>
  <c r="X1536" i="5"/>
  <c r="R1544" i="5"/>
  <c r="J1544" i="5"/>
  <c r="I1544" i="5"/>
  <c r="H1544" i="5"/>
  <c r="F1544" i="5"/>
  <c r="X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X1150" i="5"/>
  <c r="F1156" i="5"/>
  <c r="R1188" i="5"/>
  <c r="J1188" i="5"/>
  <c r="I1188" i="5"/>
  <c r="X1199" i="5"/>
  <c r="J1207" i="5"/>
  <c r="I1207" i="5"/>
  <c r="F1207" i="5"/>
  <c r="X1207" i="5"/>
  <c r="J1215" i="5"/>
  <c r="I1215" i="5"/>
  <c r="X1215" i="5"/>
  <c r="H1215" i="5"/>
  <c r="F1220" i="5"/>
  <c r="J1247" i="5"/>
  <c r="I1247" i="5"/>
  <c r="X1247" i="5"/>
  <c r="H1247" i="5"/>
  <c r="R1341" i="5"/>
  <c r="I1341" i="5"/>
  <c r="H1341" i="5"/>
  <c r="F1341" i="5"/>
  <c r="X1341" i="5"/>
  <c r="R1371" i="5"/>
  <c r="J1371" i="5"/>
  <c r="I1371" i="5"/>
  <c r="H1371" i="5"/>
  <c r="F1371" i="5"/>
  <c r="X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X1191" i="5"/>
  <c r="AB1219" i="5"/>
  <c r="J1231" i="5"/>
  <c r="I1231" i="5"/>
  <c r="R1231" i="5"/>
  <c r="H1231" i="5"/>
  <c r="F1231" i="5"/>
  <c r="R1255" i="5"/>
  <c r="J1255" i="5"/>
  <c r="I1255" i="5"/>
  <c r="F1255" i="5"/>
  <c r="X1255" i="5"/>
  <c r="R1259" i="5"/>
  <c r="J1259" i="5"/>
  <c r="I1259" i="5"/>
  <c r="F1259" i="5"/>
  <c r="X1259" i="5"/>
  <c r="R1263" i="5"/>
  <c r="J1263" i="5"/>
  <c r="I1263" i="5"/>
  <c r="F1263" i="5"/>
  <c r="X1263" i="5"/>
  <c r="R1267" i="5"/>
  <c r="J1267" i="5"/>
  <c r="I1267" i="5"/>
  <c r="F1267" i="5"/>
  <c r="X1267" i="5"/>
  <c r="R1275" i="5"/>
  <c r="J1275" i="5"/>
  <c r="I1275" i="5"/>
  <c r="F1275" i="5"/>
  <c r="X1275" i="5"/>
  <c r="R1279" i="5"/>
  <c r="J1279" i="5"/>
  <c r="I1279" i="5"/>
  <c r="F1279" i="5"/>
  <c r="X1279" i="5"/>
  <c r="R1283" i="5"/>
  <c r="J1283" i="5"/>
  <c r="I1283" i="5"/>
  <c r="F1283" i="5"/>
  <c r="X1283" i="5"/>
  <c r="R1287" i="5"/>
  <c r="J1287" i="5"/>
  <c r="I1287" i="5"/>
  <c r="F1287" i="5"/>
  <c r="X1287" i="5"/>
  <c r="R1295" i="5"/>
  <c r="J1295" i="5"/>
  <c r="I1295" i="5"/>
  <c r="F1295" i="5"/>
  <c r="X1295" i="5"/>
  <c r="R1299" i="5"/>
  <c r="J1299" i="5"/>
  <c r="I1299" i="5"/>
  <c r="F1299" i="5"/>
  <c r="X1299" i="5"/>
  <c r="R1311" i="5"/>
  <c r="J1311" i="5"/>
  <c r="I1311" i="5"/>
  <c r="F1311" i="5"/>
  <c r="X1311" i="5"/>
  <c r="R1315" i="5"/>
  <c r="J1315" i="5"/>
  <c r="I1315" i="5"/>
  <c r="F1315" i="5"/>
  <c r="X1315" i="5"/>
  <c r="R1323" i="5"/>
  <c r="J1323" i="5"/>
  <c r="I1323" i="5"/>
  <c r="F1323" i="5"/>
  <c r="X1323" i="5"/>
  <c r="R1327" i="5"/>
  <c r="J1327" i="5"/>
  <c r="I1327" i="5"/>
  <c r="F1327" i="5"/>
  <c r="X1327" i="5"/>
  <c r="R1331" i="5"/>
  <c r="J1331" i="5"/>
  <c r="I1331" i="5"/>
  <c r="F1331" i="5"/>
  <c r="X1331" i="5"/>
  <c r="AB1367" i="5"/>
  <c r="AB1383" i="5"/>
  <c r="AB1387" i="5"/>
  <c r="AB1397" i="5"/>
  <c r="AB1406" i="5"/>
  <c r="H1431" i="5"/>
  <c r="X1431" i="5"/>
  <c r="F1431" i="5"/>
  <c r="R1431" i="5"/>
  <c r="I1431" i="5"/>
  <c r="J1431" i="5"/>
  <c r="S1493" i="5"/>
  <c r="AB1493" i="5"/>
  <c r="AB1027" i="5"/>
  <c r="AB1036" i="5"/>
  <c r="AB1043" i="5"/>
  <c r="AB1052" i="5"/>
  <c r="AB1059" i="5"/>
  <c r="AB1068" i="5"/>
  <c r="AB1075" i="5"/>
  <c r="AB1084" i="5"/>
  <c r="AB1091" i="5"/>
  <c r="AB1100" i="5"/>
  <c r="AB1107" i="5"/>
  <c r="AB1116" i="5"/>
  <c r="X1117" i="5"/>
  <c r="AB1123" i="5"/>
  <c r="AB1138" i="5"/>
  <c r="AB1140" i="5"/>
  <c r="AB1147" i="5"/>
  <c r="X1148" i="5"/>
  <c r="R1208" i="5"/>
  <c r="J1208" i="5"/>
  <c r="I1208" i="5"/>
  <c r="H1208" i="5"/>
  <c r="F1208" i="5"/>
  <c r="AB1214" i="5"/>
  <c r="S1214" i="5"/>
  <c r="X1231" i="5"/>
  <c r="J1235" i="5"/>
  <c r="I1235" i="5"/>
  <c r="R1235" i="5"/>
  <c r="F1235" i="5"/>
  <c r="R1248" i="5"/>
  <c r="I1248" i="5"/>
  <c r="H1248" i="5"/>
  <c r="F1248" i="5"/>
  <c r="AB1250" i="5"/>
  <c r="S1250" i="5"/>
  <c r="J1251" i="5"/>
  <c r="I1251" i="5"/>
  <c r="H1251" i="5"/>
  <c r="F1251" i="5"/>
  <c r="X1251" i="5"/>
  <c r="J1344" i="5"/>
  <c r="I1350" i="5"/>
  <c r="H1350" i="5"/>
  <c r="X1350" i="5"/>
  <c r="R1350" i="5"/>
  <c r="J1350" i="5"/>
  <c r="R1619" i="5"/>
  <c r="J1619" i="5"/>
  <c r="I1619" i="5"/>
  <c r="H1619" i="5"/>
  <c r="F1619" i="5"/>
  <c r="X1619" i="5"/>
  <c r="J1044" i="5"/>
  <c r="I1044" i="5"/>
  <c r="H1044" i="5"/>
  <c r="X1044" i="5"/>
  <c r="R1045" i="5"/>
  <c r="J1045" i="5"/>
  <c r="I1045" i="5"/>
  <c r="J1060" i="5"/>
  <c r="I1060" i="5"/>
  <c r="H1060" i="5"/>
  <c r="X1060" i="5"/>
  <c r="R1061" i="5"/>
  <c r="J1061" i="5"/>
  <c r="I1061" i="5"/>
  <c r="J1076" i="5"/>
  <c r="I1076" i="5"/>
  <c r="H1076" i="5"/>
  <c r="X1076" i="5"/>
  <c r="R1077" i="5"/>
  <c r="J1077" i="5"/>
  <c r="I1077" i="5"/>
  <c r="J1092" i="5"/>
  <c r="I1092" i="5"/>
  <c r="H1092" i="5"/>
  <c r="X1092" i="5"/>
  <c r="R1093" i="5"/>
  <c r="J1093" i="5"/>
  <c r="I1093" i="5"/>
  <c r="X1097" i="5"/>
  <c r="J1108" i="5"/>
  <c r="I1108" i="5"/>
  <c r="H1108" i="5"/>
  <c r="X1108" i="5"/>
  <c r="R1109" i="5"/>
  <c r="J1124" i="5"/>
  <c r="I1124" i="5"/>
  <c r="H1124" i="5"/>
  <c r="X1124" i="5"/>
  <c r="R1125" i="5"/>
  <c r="J1125" i="5"/>
  <c r="I1125" i="5"/>
  <c r="AB1133" i="5"/>
  <c r="X1141" i="5"/>
  <c r="R1141" i="5"/>
  <c r="J1141" i="5"/>
  <c r="I1141" i="5"/>
  <c r="X1147"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X1336" i="5"/>
  <c r="I1336" i="5"/>
  <c r="H1336" i="5"/>
  <c r="F1336" i="5"/>
  <c r="X1352" i="5"/>
  <c r="I1352" i="5"/>
  <c r="F1352" i="5"/>
  <c r="S1356" i="5"/>
  <c r="I1362" i="5"/>
  <c r="H1362" i="5"/>
  <c r="X1362" i="5"/>
  <c r="F1362" i="5"/>
  <c r="AB1366" i="5"/>
  <c r="AB1386" i="5"/>
  <c r="S1386" i="5"/>
  <c r="X1392" i="5"/>
  <c r="I1392" i="5"/>
  <c r="R1392" i="5"/>
  <c r="J1392" i="5"/>
  <c r="H1392" i="5"/>
  <c r="R1395" i="5"/>
  <c r="J1395" i="5"/>
  <c r="X1395" i="5"/>
  <c r="S1401" i="5"/>
  <c r="AB1401" i="5"/>
  <c r="H1423" i="5"/>
  <c r="X1423" i="5"/>
  <c r="F1423" i="5"/>
  <c r="R1423" i="5"/>
  <c r="I1423" i="5"/>
  <c r="J1477" i="5"/>
  <c r="I1477" i="5"/>
  <c r="F1477" i="5"/>
  <c r="X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X1181" i="5"/>
  <c r="I1185" i="5"/>
  <c r="AB1191" i="5"/>
  <c r="AB1194" i="5"/>
  <c r="H1200" i="5"/>
  <c r="F1213" i="5"/>
  <c r="X1213" i="5"/>
  <c r="I1217" i="5"/>
  <c r="AB1223" i="5"/>
  <c r="J1224" i="5"/>
  <c r="AB1226" i="5"/>
  <c r="F1240" i="5"/>
  <c r="F1245" i="5"/>
  <c r="X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X1386" i="5"/>
  <c r="R1386" i="5"/>
  <c r="F1395" i="5"/>
  <c r="I1407" i="5"/>
  <c r="I1409" i="5"/>
  <c r="J1409" i="5"/>
  <c r="H1409" i="5"/>
  <c r="X1409" i="5"/>
  <c r="F1409" i="5"/>
  <c r="J1457" i="5"/>
  <c r="I1457" i="5"/>
  <c r="R1457" i="5"/>
  <c r="H1457" i="5"/>
  <c r="X1457" i="5"/>
  <c r="F1457" i="5"/>
  <c r="J1468" i="5"/>
  <c r="H1468" i="5"/>
  <c r="X1468" i="5"/>
  <c r="R1468" i="5"/>
  <c r="AB1483" i="5"/>
  <c r="AB1488" i="5"/>
  <c r="F1502" i="5"/>
  <c r="R1502" i="5"/>
  <c r="H1502" i="5"/>
  <c r="X1502" i="5"/>
  <c r="J1502" i="5"/>
  <c r="F1530" i="5"/>
  <c r="R1530" i="5"/>
  <c r="I1530" i="5"/>
  <c r="H1530" i="5"/>
  <c r="J1530" i="5"/>
  <c r="X1530" i="5"/>
  <c r="F1534" i="5"/>
  <c r="R1534" i="5"/>
  <c r="H1534" i="5"/>
  <c r="X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X1354" i="5"/>
  <c r="R1354" i="5"/>
  <c r="AB1362" i="5"/>
  <c r="R1363" i="5"/>
  <c r="J1363" i="5"/>
  <c r="X1363" i="5"/>
  <c r="S1366" i="5"/>
  <c r="X1368" i="5"/>
  <c r="I1368" i="5"/>
  <c r="F1368" i="5"/>
  <c r="S1372" i="5"/>
  <c r="I1378" i="5"/>
  <c r="H1378" i="5"/>
  <c r="X1378" i="5"/>
  <c r="F1378" i="5"/>
  <c r="AB1382" i="5"/>
  <c r="J1394" i="5"/>
  <c r="I1395" i="5"/>
  <c r="AB1435" i="5"/>
  <c r="S1435" i="5"/>
  <c r="F1441" i="5"/>
  <c r="J1445" i="5"/>
  <c r="I1445" i="5"/>
  <c r="F1445" i="5"/>
  <c r="X1445" i="5"/>
  <c r="R1445" i="5"/>
  <c r="F1458" i="5"/>
  <c r="R1458" i="5"/>
  <c r="X1458" i="5"/>
  <c r="J1458" i="5"/>
  <c r="I1458" i="5"/>
  <c r="H1458" i="5"/>
  <c r="R1528" i="5"/>
  <c r="J1528" i="5"/>
  <c r="H1528" i="5"/>
  <c r="I1528" i="5"/>
  <c r="X1528" i="5"/>
  <c r="J1534" i="5"/>
  <c r="S1548" i="5"/>
  <c r="AB1548" i="5"/>
  <c r="S1137" i="5"/>
  <c r="S1139" i="5"/>
  <c r="S1146" i="5"/>
  <c r="S1153" i="5"/>
  <c r="F1177" i="5"/>
  <c r="X1177" i="5"/>
  <c r="AB1177" i="5"/>
  <c r="F1209" i="5"/>
  <c r="X1209" i="5"/>
  <c r="AB1209" i="5"/>
  <c r="I1240" i="5"/>
  <c r="F1241" i="5"/>
  <c r="X1241" i="5"/>
  <c r="AB1241" i="5"/>
  <c r="X1356" i="5"/>
  <c r="I1356" i="5"/>
  <c r="H1356" i="5"/>
  <c r="F1356" i="5"/>
  <c r="I1366" i="5"/>
  <c r="H1366" i="5"/>
  <c r="X1366" i="5"/>
  <c r="R1366" i="5"/>
  <c r="J1366" i="5"/>
  <c r="S1392" i="5"/>
  <c r="AB1398" i="5"/>
  <c r="S1398" i="5"/>
  <c r="H1407" i="5"/>
  <c r="X1407" i="5"/>
  <c r="F1407" i="5"/>
  <c r="AB1413" i="5"/>
  <c r="H1415" i="5"/>
  <c r="X1415" i="5"/>
  <c r="F1415" i="5"/>
  <c r="R1415" i="5"/>
  <c r="J1415" i="5"/>
  <c r="I1415" i="5"/>
  <c r="I1417" i="5"/>
  <c r="J1417" i="5"/>
  <c r="H1417" i="5"/>
  <c r="X1417" i="5"/>
  <c r="R1417" i="5"/>
  <c r="F1417" i="5"/>
  <c r="AB1427" i="5"/>
  <c r="S1427" i="5"/>
  <c r="J1461" i="5"/>
  <c r="I1461" i="5"/>
  <c r="R1461" i="5"/>
  <c r="F1461" i="5"/>
  <c r="X1461" i="5"/>
  <c r="AB1472" i="5"/>
  <c r="S1472" i="5"/>
  <c r="J1473" i="5"/>
  <c r="I1473" i="5"/>
  <c r="X1473" i="5"/>
  <c r="R1473" i="5"/>
  <c r="H1473" i="5"/>
  <c r="F1473" i="5"/>
  <c r="F1482" i="5"/>
  <c r="R1482" i="5"/>
  <c r="I1482" i="5"/>
  <c r="H1482" i="5"/>
  <c r="J1482" i="5"/>
  <c r="X1541" i="5"/>
  <c r="R1541" i="5"/>
  <c r="J1541" i="5"/>
  <c r="I1541" i="5"/>
  <c r="H1541" i="5"/>
  <c r="F1541" i="5"/>
  <c r="AB1641" i="5"/>
  <c r="S1641" i="5"/>
  <c r="F1135" i="5"/>
  <c r="F1151" i="5"/>
  <c r="S1159" i="5"/>
  <c r="F1160" i="5"/>
  <c r="I1164" i="5"/>
  <c r="F1165" i="5"/>
  <c r="X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X1376" i="5"/>
  <c r="I1376" i="5"/>
  <c r="R1376" i="5"/>
  <c r="J1376" i="5"/>
  <c r="H1376" i="5"/>
  <c r="AB1377" i="5"/>
  <c r="H1411" i="5"/>
  <c r="X1411" i="5"/>
  <c r="R1411" i="5"/>
  <c r="I1411" i="5"/>
  <c r="F1411" i="5"/>
  <c r="AB1419" i="5"/>
  <c r="S1419" i="5"/>
  <c r="S1433" i="5"/>
  <c r="X1482" i="5"/>
  <c r="X1497" i="5"/>
  <c r="J1497" i="5"/>
  <c r="I1497" i="5"/>
  <c r="R1497" i="5"/>
  <c r="H1497" i="5"/>
  <c r="R1508" i="5"/>
  <c r="J1508" i="5"/>
  <c r="H1508" i="5"/>
  <c r="X1508" i="5"/>
  <c r="F1508" i="5"/>
  <c r="AB1531" i="5"/>
  <c r="S1531" i="5"/>
  <c r="X1540" i="5"/>
  <c r="S1141" i="5"/>
  <c r="AB1166" i="5"/>
  <c r="F1185" i="5"/>
  <c r="X1185" i="5"/>
  <c r="AB1185" i="5"/>
  <c r="AB1198" i="5"/>
  <c r="F1217" i="5"/>
  <c r="X1217" i="5"/>
  <c r="AB1217" i="5"/>
  <c r="AB1230" i="5"/>
  <c r="F1249" i="5"/>
  <c r="X1249" i="5"/>
  <c r="AB1249" i="5"/>
  <c r="X1256" i="5"/>
  <c r="R1256" i="5"/>
  <c r="X1260" i="5"/>
  <c r="R1260" i="5"/>
  <c r="X1264" i="5"/>
  <c r="R1264" i="5"/>
  <c r="X1268" i="5"/>
  <c r="R1268" i="5"/>
  <c r="X1272" i="5"/>
  <c r="R1272" i="5"/>
  <c r="X1276" i="5"/>
  <c r="R1276" i="5"/>
  <c r="X1280" i="5"/>
  <c r="R1280" i="5"/>
  <c r="R1288" i="5"/>
  <c r="X1292" i="5"/>
  <c r="R1292" i="5"/>
  <c r="X1300" i="5"/>
  <c r="R1300" i="5"/>
  <c r="X1304" i="5"/>
  <c r="R1304" i="5"/>
  <c r="X1308" i="5"/>
  <c r="R1308" i="5"/>
  <c r="X1320" i="5"/>
  <c r="R1320" i="5"/>
  <c r="X1332" i="5"/>
  <c r="R1332" i="5"/>
  <c r="R1336" i="5"/>
  <c r="J1352" i="5"/>
  <c r="R1355" i="5"/>
  <c r="J1355" i="5"/>
  <c r="I1355" i="5"/>
  <c r="H1355" i="5"/>
  <c r="AB1356" i="5"/>
  <c r="S1360" i="5"/>
  <c r="R1362" i="5"/>
  <c r="AB1369" i="5"/>
  <c r="I1370" i="5"/>
  <c r="H1370" i="5"/>
  <c r="X1370" i="5"/>
  <c r="R1370" i="5"/>
  <c r="AB1378" i="5"/>
  <c r="R1379" i="5"/>
  <c r="J1379" i="5"/>
  <c r="X1379" i="5"/>
  <c r="S1388" i="5"/>
  <c r="F1392" i="5"/>
  <c r="I1394" i="5"/>
  <c r="H1394" i="5"/>
  <c r="X1394" i="5"/>
  <c r="F1394" i="5"/>
  <c r="S1425" i="5"/>
  <c r="AB1440" i="5"/>
  <c r="S1440" i="5"/>
  <c r="J1441" i="5"/>
  <c r="I1441" i="5"/>
  <c r="X1441" i="5"/>
  <c r="R1441" i="5"/>
  <c r="H1441" i="5"/>
  <c r="AB1451" i="5"/>
  <c r="S1451" i="5"/>
  <c r="J1452" i="5"/>
  <c r="H1452" i="5"/>
  <c r="R1452" i="5"/>
  <c r="X1452" i="5"/>
  <c r="F1452" i="5"/>
  <c r="R1480" i="5"/>
  <c r="J1480" i="5"/>
  <c r="H1480" i="5"/>
  <c r="I1480" i="5"/>
  <c r="F1480" i="5"/>
  <c r="X1480" i="5"/>
  <c r="R1492" i="5"/>
  <c r="J1492" i="5"/>
  <c r="H1492" i="5"/>
  <c r="X1492" i="5"/>
  <c r="I1492" i="5"/>
  <c r="F1492" i="5"/>
  <c r="AB1499" i="5"/>
  <c r="S1499" i="5"/>
  <c r="AB1503" i="5"/>
  <c r="S1503" i="5"/>
  <c r="S1505" i="5"/>
  <c r="AB1505" i="5"/>
  <c r="F1514" i="5"/>
  <c r="R1514" i="5"/>
  <c r="I1514" i="5"/>
  <c r="H1514" i="5"/>
  <c r="F1517" i="5"/>
  <c r="X1529" i="5"/>
  <c r="J1529" i="5"/>
  <c r="I1529" i="5"/>
  <c r="R1529" i="5"/>
  <c r="H1529" i="5"/>
  <c r="F1529" i="5"/>
  <c r="AB1633" i="5"/>
  <c r="S1633" i="5"/>
  <c r="AB1394" i="5"/>
  <c r="AB1411" i="5"/>
  <c r="S1411" i="5"/>
  <c r="S1457" i="5"/>
  <c r="AB1457" i="5"/>
  <c r="F1462" i="5"/>
  <c r="R1462" i="5"/>
  <c r="H1462" i="5"/>
  <c r="AB1471" i="5"/>
  <c r="S1471" i="5"/>
  <c r="F1474" i="5"/>
  <c r="R1474" i="5"/>
  <c r="J1474" i="5"/>
  <c r="X1474" i="5"/>
  <c r="S1509" i="5"/>
  <c r="AB1509" i="5"/>
  <c r="S1521" i="5"/>
  <c r="X1548" i="5"/>
  <c r="J1548" i="5"/>
  <c r="I1548" i="5"/>
  <c r="H1548" i="5"/>
  <c r="F1548" i="5"/>
  <c r="R1548" i="5"/>
  <c r="J1755" i="5"/>
  <c r="I1755" i="5"/>
  <c r="H1755" i="5"/>
  <c r="X1755" i="5"/>
  <c r="R1755" i="5"/>
  <c r="F1755" i="5"/>
  <c r="S1352" i="5"/>
  <c r="S1368" i="5"/>
  <c r="S1384" i="5"/>
  <c r="AB1414" i="5"/>
  <c r="AB1423" i="5"/>
  <c r="S1423" i="5"/>
  <c r="AB1431" i="5"/>
  <c r="S1431" i="5"/>
  <c r="AB1439" i="5"/>
  <c r="S1439" i="5"/>
  <c r="F1442" i="5"/>
  <c r="R1442" i="5"/>
  <c r="J1442" i="5"/>
  <c r="X1442" i="5"/>
  <c r="AB1452" i="5"/>
  <c r="S1452" i="5"/>
  <c r="S1461" i="5"/>
  <c r="AB1461" i="5"/>
  <c r="X1462" i="5"/>
  <c r="S1473" i="5"/>
  <c r="AB1473" i="5"/>
  <c r="H1474" i="5"/>
  <c r="F1478" i="5"/>
  <c r="R1478" i="5"/>
  <c r="H1478" i="5"/>
  <c r="F1481" i="5"/>
  <c r="X1485" i="5"/>
  <c r="J1485" i="5"/>
  <c r="I1485" i="5"/>
  <c r="H1485" i="5"/>
  <c r="AB1487" i="5"/>
  <c r="S1487" i="5"/>
  <c r="R1496" i="5"/>
  <c r="J1496" i="5"/>
  <c r="H1496" i="5"/>
  <c r="I1496" i="5"/>
  <c r="F1498" i="5"/>
  <c r="R1498" i="5"/>
  <c r="I1498" i="5"/>
  <c r="H1498" i="5"/>
  <c r="X1513" i="5"/>
  <c r="J1513" i="5"/>
  <c r="I1513" i="5"/>
  <c r="R1513" i="5"/>
  <c r="H1513" i="5"/>
  <c r="F1518" i="5"/>
  <c r="R1518" i="5"/>
  <c r="H1518" i="5"/>
  <c r="X1518" i="5"/>
  <c r="F1542" i="5"/>
  <c r="X1542" i="5"/>
  <c r="R1542" i="5"/>
  <c r="J1542" i="5"/>
  <c r="I1542" i="5"/>
  <c r="S1340" i="5"/>
  <c r="X1348" i="5"/>
  <c r="I1348" i="5"/>
  <c r="AB1358" i="5"/>
  <c r="AB1363" i="5"/>
  <c r="X1364" i="5"/>
  <c r="I1364" i="5"/>
  <c r="AB1374" i="5"/>
  <c r="AB1379" i="5"/>
  <c r="AB1390" i="5"/>
  <c r="AB1395" i="5"/>
  <c r="X1396" i="5"/>
  <c r="I1396" i="5"/>
  <c r="I1401" i="5"/>
  <c r="J1401" i="5"/>
  <c r="H1401" i="5"/>
  <c r="X1401" i="5"/>
  <c r="AB1405" i="5"/>
  <c r="AB1407" i="5"/>
  <c r="S1407" i="5"/>
  <c r="AB1421" i="5"/>
  <c r="AB1429" i="5"/>
  <c r="AB1437" i="5"/>
  <c r="S1441" i="5"/>
  <c r="AB1441" i="5"/>
  <c r="F1446" i="5"/>
  <c r="R1446" i="5"/>
  <c r="H1446" i="5"/>
  <c r="I1462" i="5"/>
  <c r="AB1468" i="5"/>
  <c r="S1468" i="5"/>
  <c r="I1474" i="5"/>
  <c r="S1477" i="5"/>
  <c r="AB1477" i="5"/>
  <c r="S1489" i="5"/>
  <c r="I1511" i="5"/>
  <c r="H1511" i="5"/>
  <c r="F1511" i="5"/>
  <c r="X1511" i="5"/>
  <c r="R1511" i="5"/>
  <c r="J1511" i="5"/>
  <c r="AB1515" i="5"/>
  <c r="R1524" i="5"/>
  <c r="J1524" i="5"/>
  <c r="H1524" i="5"/>
  <c r="X1524" i="5"/>
  <c r="X1533" i="5"/>
  <c r="J1533" i="5"/>
  <c r="I1533" i="5"/>
  <c r="H1533" i="5"/>
  <c r="AB1535" i="5"/>
  <c r="S1552" i="5"/>
  <c r="AB1705" i="5"/>
  <c r="S1705" i="5"/>
  <c r="R1829" i="5"/>
  <c r="I1829" i="5"/>
  <c r="J1829" i="5"/>
  <c r="H1829" i="5"/>
  <c r="F1829" i="5"/>
  <c r="X1829" i="5"/>
  <c r="S1348" i="5"/>
  <c r="S1364" i="5"/>
  <c r="S1380" i="5"/>
  <c r="S1396" i="5"/>
  <c r="AB1403" i="5"/>
  <c r="S1403" i="5"/>
  <c r="S1445" i="5"/>
  <c r="AB1445" i="5"/>
  <c r="AB1456" i="5"/>
  <c r="S1456" i="5"/>
  <c r="J1462" i="5"/>
  <c r="X1481"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X1451" i="5"/>
  <c r="J1453" i="5"/>
  <c r="I1453" i="5"/>
  <c r="AB1479" i="5"/>
  <c r="S1481" i="5"/>
  <c r="AB1481" i="5"/>
  <c r="X1489" i="5"/>
  <c r="J1489" i="5"/>
  <c r="I1489" i="5"/>
  <c r="I1503" i="5"/>
  <c r="H1503" i="5"/>
  <c r="F1503" i="5"/>
  <c r="X1503" i="5"/>
  <c r="F1506" i="5"/>
  <c r="R1506" i="5"/>
  <c r="AB1507" i="5"/>
  <c r="S1513" i="5"/>
  <c r="AB1513" i="5"/>
  <c r="X1521" i="5"/>
  <c r="J1521" i="5"/>
  <c r="I1521" i="5"/>
  <c r="AB1625" i="5"/>
  <c r="S1625" i="5"/>
  <c r="AB1697" i="5"/>
  <c r="S1697" i="5"/>
  <c r="AB2469" i="5"/>
  <c r="S2469" i="5"/>
  <c r="J1405" i="5"/>
  <c r="J1413" i="5"/>
  <c r="J1421" i="5"/>
  <c r="X1422" i="5"/>
  <c r="AB1422" i="5"/>
  <c r="J1429" i="5"/>
  <c r="X1430" i="5"/>
  <c r="AB1430" i="5"/>
  <c r="X1438" i="5"/>
  <c r="AB1438" i="5"/>
  <c r="AB1443" i="5"/>
  <c r="AB1444" i="5"/>
  <c r="H1447" i="5"/>
  <c r="F1447" i="5"/>
  <c r="X1447" i="5"/>
  <c r="J1449" i="5"/>
  <c r="I1449" i="5"/>
  <c r="F1466" i="5"/>
  <c r="R1466" i="5"/>
  <c r="AB1475" i="5"/>
  <c r="AB1476" i="5"/>
  <c r="H1479" i="5"/>
  <c r="F1479" i="5"/>
  <c r="X1479" i="5"/>
  <c r="AB1484" i="5"/>
  <c r="S1485" i="5"/>
  <c r="AB1485" i="5"/>
  <c r="X1506" i="5"/>
  <c r="F1510" i="5"/>
  <c r="R1510" i="5"/>
  <c r="AB1511" i="5"/>
  <c r="AB1516" i="5"/>
  <c r="S1517" i="5"/>
  <c r="AB1517" i="5"/>
  <c r="X1537" i="5"/>
  <c r="R1537" i="5"/>
  <c r="J1537" i="5"/>
  <c r="I1537" i="5"/>
  <c r="AB1540" i="5"/>
  <c r="AB1543" i="5"/>
  <c r="AB1555" i="5"/>
  <c r="AB1559" i="5"/>
  <c r="AB1563" i="5"/>
  <c r="AB1567" i="5"/>
  <c r="AB1571" i="5"/>
  <c r="AB1575" i="5"/>
  <c r="AB1579" i="5"/>
  <c r="AB1583" i="5"/>
  <c r="AB1587" i="5"/>
  <c r="AB1591" i="5"/>
  <c r="AB1595" i="5"/>
  <c r="AB1599" i="5"/>
  <c r="AB1603" i="5"/>
  <c r="AB1607" i="5"/>
  <c r="AB1611" i="5"/>
  <c r="AB1615" i="5"/>
  <c r="X1639"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X1487" i="5"/>
  <c r="F1489" i="5"/>
  <c r="F1490" i="5"/>
  <c r="R1490" i="5"/>
  <c r="AB1491" i="5"/>
  <c r="S1497" i="5"/>
  <c r="AB1497" i="5"/>
  <c r="X1505" i="5"/>
  <c r="J1505" i="5"/>
  <c r="I1505" i="5"/>
  <c r="J1506" i="5"/>
  <c r="I1519" i="5"/>
  <c r="H1519" i="5"/>
  <c r="F1519" i="5"/>
  <c r="X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X1765" i="5"/>
  <c r="R1765" i="5"/>
  <c r="I1765" i="5"/>
  <c r="J1765" i="5"/>
  <c r="H1765" i="5"/>
  <c r="AB1402" i="5"/>
  <c r="X1405" i="5"/>
  <c r="X1410" i="5"/>
  <c r="AB1410" i="5"/>
  <c r="X1413" i="5"/>
  <c r="X1418" i="5"/>
  <c r="AB1418" i="5"/>
  <c r="X1421" i="5"/>
  <c r="J1422" i="5"/>
  <c r="X1426" i="5"/>
  <c r="AB1426" i="5"/>
  <c r="X1429" i="5"/>
  <c r="J1430" i="5"/>
  <c r="X1434" i="5"/>
  <c r="AB1434" i="5"/>
  <c r="J1438" i="5"/>
  <c r="R1447" i="5"/>
  <c r="R1448" i="5"/>
  <c r="F1450" i="5"/>
  <c r="R1450" i="5"/>
  <c r="H1453" i="5"/>
  <c r="X1454" i="5"/>
  <c r="AB1459" i="5"/>
  <c r="AB1460" i="5"/>
  <c r="J1465" i="5"/>
  <c r="I1465" i="5"/>
  <c r="I1466" i="5"/>
  <c r="R1479" i="5"/>
  <c r="X1490" i="5"/>
  <c r="I1491" i="5"/>
  <c r="H1491" i="5"/>
  <c r="F1491" i="5"/>
  <c r="X1491" i="5"/>
  <c r="F1494" i="5"/>
  <c r="R1494" i="5"/>
  <c r="AB1495" i="5"/>
  <c r="AB1500" i="5"/>
  <c r="S1501" i="5"/>
  <c r="AB1501" i="5"/>
  <c r="S1507" i="5"/>
  <c r="J1510" i="5"/>
  <c r="X1522" i="5"/>
  <c r="I1523" i="5"/>
  <c r="H1523" i="5"/>
  <c r="F1523" i="5"/>
  <c r="X1523" i="5"/>
  <c r="F1526" i="5"/>
  <c r="R1526" i="5"/>
  <c r="AB1527" i="5"/>
  <c r="AB1532" i="5"/>
  <c r="S1533" i="5"/>
  <c r="AB1533" i="5"/>
  <c r="F1537" i="5"/>
  <c r="F1538" i="5"/>
  <c r="X1538" i="5"/>
  <c r="R1538" i="5"/>
  <c r="S1543" i="5"/>
  <c r="AB1618" i="5"/>
  <c r="AB1622" i="5"/>
  <c r="AB1637" i="5"/>
  <c r="S1637" i="5"/>
  <c r="AB1654" i="5"/>
  <c r="AB1669" i="5"/>
  <c r="S1669" i="5"/>
  <c r="X1675" i="5"/>
  <c r="R1675" i="5"/>
  <c r="J1675" i="5"/>
  <c r="I1675" i="5"/>
  <c r="H1675" i="5"/>
  <c r="AB1686" i="5"/>
  <c r="AB1701" i="5"/>
  <c r="S1701" i="5"/>
  <c r="AB1718" i="5"/>
  <c r="R1740" i="5"/>
  <c r="J1740" i="5"/>
  <c r="I1740" i="5"/>
  <c r="H1740" i="5"/>
  <c r="F1740" i="5"/>
  <c r="J1767" i="5"/>
  <c r="I1767" i="5"/>
  <c r="H1767" i="5"/>
  <c r="X1767" i="5"/>
  <c r="F1767" i="5"/>
  <c r="R1772" i="5"/>
  <c r="J1772" i="5"/>
  <c r="I1772" i="5"/>
  <c r="H1772" i="5"/>
  <c r="F1772" i="5"/>
  <c r="X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X1655" i="5"/>
  <c r="R1655" i="5"/>
  <c r="J1655" i="5"/>
  <c r="I1655" i="5"/>
  <c r="H1655" i="5"/>
  <c r="AB1681" i="5"/>
  <c r="S1681" i="5"/>
  <c r="F1703" i="5"/>
  <c r="AB1713" i="5"/>
  <c r="S1713" i="5"/>
  <c r="X1719" i="5"/>
  <c r="R1719" i="5"/>
  <c r="J1719" i="5"/>
  <c r="I1719" i="5"/>
  <c r="H1719" i="5"/>
  <c r="R1748" i="5"/>
  <c r="I1748" i="5"/>
  <c r="X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X1807" i="5"/>
  <c r="R1807" i="5"/>
  <c r="J1807" i="5"/>
  <c r="I1807" i="5"/>
  <c r="H1807" i="5"/>
  <c r="F1807" i="5"/>
  <c r="AB1857" i="5"/>
  <c r="AB1545" i="5"/>
  <c r="I1550" i="5"/>
  <c r="H1550" i="5"/>
  <c r="F1550" i="5"/>
  <c r="AB1551" i="5"/>
  <c r="S1618" i="5"/>
  <c r="S1622" i="5"/>
  <c r="X1631" i="5"/>
  <c r="R1631" i="5"/>
  <c r="J1631" i="5"/>
  <c r="I1631" i="5"/>
  <c r="H1631" i="5"/>
  <c r="AB1642" i="5"/>
  <c r="AB1657" i="5"/>
  <c r="S1657" i="5"/>
  <c r="X1663" i="5"/>
  <c r="AB1674" i="5"/>
  <c r="AB1689" i="5"/>
  <c r="S1689" i="5"/>
  <c r="AB1706" i="5"/>
  <c r="AB1721" i="5"/>
  <c r="S1721" i="5"/>
  <c r="X1727" i="5"/>
  <c r="R1727" i="5"/>
  <c r="J1727" i="5"/>
  <c r="I1727" i="5"/>
  <c r="H1727" i="5"/>
  <c r="X1740" i="5"/>
  <c r="S1743" i="5"/>
  <c r="AB1743" i="5"/>
  <c r="H1748" i="5"/>
  <c r="AB1909" i="5"/>
  <c r="S1909" i="5"/>
  <c r="AB1546" i="5"/>
  <c r="X1552" i="5"/>
  <c r="J1552" i="5"/>
  <c r="X1556" i="5"/>
  <c r="R1556" i="5"/>
  <c r="J1556" i="5"/>
  <c r="X1560" i="5"/>
  <c r="R1560" i="5"/>
  <c r="J1560" i="5"/>
  <c r="X1564" i="5"/>
  <c r="R1564" i="5"/>
  <c r="J1564" i="5"/>
  <c r="X1568" i="5"/>
  <c r="R1568" i="5"/>
  <c r="J1568" i="5"/>
  <c r="X1572" i="5"/>
  <c r="R1572" i="5"/>
  <c r="J1572" i="5"/>
  <c r="R1576" i="5"/>
  <c r="X1580" i="5"/>
  <c r="R1580" i="5"/>
  <c r="J1580" i="5"/>
  <c r="X1584" i="5"/>
  <c r="R1584" i="5"/>
  <c r="J1584" i="5"/>
  <c r="X1588" i="5"/>
  <c r="R1588" i="5"/>
  <c r="J1588" i="5"/>
  <c r="X1596" i="5"/>
  <c r="R1596" i="5"/>
  <c r="J1596" i="5"/>
  <c r="X1600" i="5"/>
  <c r="R1600" i="5"/>
  <c r="J1600" i="5"/>
  <c r="X1604" i="5"/>
  <c r="R1604" i="5"/>
  <c r="J1604" i="5"/>
  <c r="X1612" i="5"/>
  <c r="R1612" i="5"/>
  <c r="J1612" i="5"/>
  <c r="X1616" i="5"/>
  <c r="R1616" i="5"/>
  <c r="J1616" i="5"/>
  <c r="X1620" i="5"/>
  <c r="R1620" i="5"/>
  <c r="J1620" i="5"/>
  <c r="AB1626" i="5"/>
  <c r="AB1629" i="5"/>
  <c r="S1629" i="5"/>
  <c r="X1635" i="5"/>
  <c r="R1635" i="5"/>
  <c r="J1635" i="5"/>
  <c r="I1635" i="5"/>
  <c r="H1635" i="5"/>
  <c r="AB1646" i="5"/>
  <c r="AB1661" i="5"/>
  <c r="S1661" i="5"/>
  <c r="AB1678" i="5"/>
  <c r="AB1693" i="5"/>
  <c r="S1693" i="5"/>
  <c r="AB1725" i="5"/>
  <c r="S1725" i="5"/>
  <c r="R1756" i="5"/>
  <c r="J1756" i="5"/>
  <c r="I1756" i="5"/>
  <c r="H1756" i="5"/>
  <c r="F1756" i="5"/>
  <c r="X1756" i="5"/>
  <c r="R1768" i="5"/>
  <c r="J1768" i="5"/>
  <c r="I1768" i="5"/>
  <c r="H1768" i="5"/>
  <c r="F1768" i="5"/>
  <c r="X1768" i="5"/>
  <c r="R1890" i="5"/>
  <c r="H1890" i="5"/>
  <c r="J1890" i="5"/>
  <c r="I1890" i="5"/>
  <c r="F1890" i="5"/>
  <c r="X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X1751" i="5"/>
  <c r="AB1763" i="5"/>
  <c r="X1764" i="5"/>
  <c r="F1777" i="5"/>
  <c r="X1777" i="5"/>
  <c r="R1777" i="5"/>
  <c r="J1777" i="5"/>
  <c r="I1777" i="5"/>
  <c r="F1781" i="5"/>
  <c r="X1781" i="5"/>
  <c r="R1781" i="5"/>
  <c r="J1781" i="5"/>
  <c r="I1781" i="5"/>
  <c r="F1789" i="5"/>
  <c r="X1789" i="5"/>
  <c r="R1789" i="5"/>
  <c r="J1789" i="5"/>
  <c r="I1789" i="5"/>
  <c r="F1793" i="5"/>
  <c r="X1793" i="5"/>
  <c r="R1793" i="5"/>
  <c r="J1793" i="5"/>
  <c r="I1793" i="5"/>
  <c r="F1797" i="5"/>
  <c r="X1797" i="5"/>
  <c r="R1797" i="5"/>
  <c r="J1797" i="5"/>
  <c r="I1797" i="5"/>
  <c r="F1801" i="5"/>
  <c r="X1801" i="5"/>
  <c r="R1801" i="5"/>
  <c r="J1801" i="5"/>
  <c r="I1801" i="5"/>
  <c r="F1805" i="5"/>
  <c r="X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X1747" i="5"/>
  <c r="AB1751" i="5"/>
  <c r="AB1755" i="5"/>
  <c r="F1757" i="5"/>
  <c r="X1757" i="5"/>
  <c r="R1757" i="5"/>
  <c r="I1757" i="5"/>
  <c r="AB1758" i="5"/>
  <c r="F1764" i="5"/>
  <c r="J1773" i="5"/>
  <c r="R1812" i="5"/>
  <c r="J1812" i="5"/>
  <c r="I1812" i="5"/>
  <c r="H1812" i="5"/>
  <c r="AB1814" i="5"/>
  <c r="AB1817" i="5"/>
  <c r="X1826" i="5"/>
  <c r="R1826" i="5"/>
  <c r="J1826" i="5"/>
  <c r="I1826" i="5"/>
  <c r="H1826" i="5"/>
  <c r="X1827" i="5"/>
  <c r="J1827" i="5"/>
  <c r="I1827" i="5"/>
  <c r="H1827" i="5"/>
  <c r="F1827" i="5"/>
  <c r="X1870" i="5"/>
  <c r="R1870" i="5"/>
  <c r="J1870" i="5"/>
  <c r="I1870" i="5"/>
  <c r="H1870" i="5"/>
  <c r="F1870" i="5"/>
  <c r="R1898" i="5"/>
  <c r="H1898" i="5"/>
  <c r="J1898" i="5"/>
  <c r="I1898" i="5"/>
  <c r="F1898" i="5"/>
  <c r="X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X1780" i="5"/>
  <c r="H1781" i="5"/>
  <c r="X1784" i="5"/>
  <c r="X1788" i="5"/>
  <c r="H1789" i="5"/>
  <c r="X1792" i="5"/>
  <c r="H1793" i="5"/>
  <c r="X1796" i="5"/>
  <c r="H1797" i="5"/>
  <c r="H1801" i="5"/>
  <c r="X1804"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X1761" i="5"/>
  <c r="R1761" i="5"/>
  <c r="I1761" i="5"/>
  <c r="R1764" i="5"/>
  <c r="J1764" i="5"/>
  <c r="I1764" i="5"/>
  <c r="AB1775" i="5"/>
  <c r="AB1779" i="5"/>
  <c r="AB1783" i="5"/>
  <c r="AB1787" i="5"/>
  <c r="AB1791" i="5"/>
  <c r="AB1795" i="5"/>
  <c r="AB1799" i="5"/>
  <c r="AB1803" i="5"/>
  <c r="AB1807" i="5"/>
  <c r="R1817" i="5"/>
  <c r="I1817" i="5"/>
  <c r="J1817" i="5"/>
  <c r="H1817" i="5"/>
  <c r="F1817" i="5"/>
  <c r="X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X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X1819"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X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X2103" i="5"/>
  <c r="F2137" i="5"/>
  <c r="X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X2083" i="5"/>
  <c r="F1815" i="5"/>
  <c r="AB1825" i="5"/>
  <c r="X1835" i="5"/>
  <c r="X1842" i="5"/>
  <c r="R1842" i="5"/>
  <c r="J1842" i="5"/>
  <c r="X1846" i="5"/>
  <c r="R1846" i="5"/>
  <c r="J1846" i="5"/>
  <c r="H1846" i="5"/>
  <c r="X1850" i="5"/>
  <c r="R1850" i="5"/>
  <c r="J1850" i="5"/>
  <c r="H1850" i="5"/>
  <c r="AB1853" i="5"/>
  <c r="S1855" i="5"/>
  <c r="AB1917" i="5"/>
  <c r="S1917" i="5"/>
  <c r="X1974"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X1886" i="5"/>
  <c r="J1886" i="5"/>
  <c r="R1894" i="5"/>
  <c r="H1894" i="5"/>
  <c r="F1894" i="5"/>
  <c r="X1894" i="5"/>
  <c r="J1894" i="5"/>
  <c r="AB1906" i="5"/>
  <c r="R1914" i="5"/>
  <c r="J1914" i="5"/>
  <c r="H1914" i="5"/>
  <c r="I1914" i="5"/>
  <c r="F1914" i="5"/>
  <c r="X1914" i="5"/>
  <c r="X1923" i="5"/>
  <c r="R1923" i="5"/>
  <c r="J1923" i="5"/>
  <c r="H1923" i="5"/>
  <c r="F1923" i="5"/>
  <c r="AB1929" i="5"/>
  <c r="S1929" i="5"/>
  <c r="AB1976" i="5"/>
  <c r="S1976" i="5"/>
  <c r="I2050" i="5"/>
  <c r="H2050" i="5"/>
  <c r="R2050" i="5"/>
  <c r="J2050" i="5"/>
  <c r="F2050" i="5"/>
  <c r="X2050" i="5"/>
  <c r="I2058" i="5"/>
  <c r="H2058" i="5"/>
  <c r="R2058" i="5"/>
  <c r="J2058" i="5"/>
  <c r="F2058" i="5"/>
  <c r="X2058" i="5"/>
  <c r="I2066" i="5"/>
  <c r="H2066" i="5"/>
  <c r="R2066" i="5"/>
  <c r="J2066" i="5"/>
  <c r="F2066" i="5"/>
  <c r="X2066" i="5"/>
  <c r="I1815" i="5"/>
  <c r="F1823" i="5"/>
  <c r="H1835" i="5"/>
  <c r="X1837" i="5"/>
  <c r="I1839" i="5"/>
  <c r="F1842" i="5"/>
  <c r="AB1865" i="5"/>
  <c r="R1902" i="5"/>
  <c r="H1902" i="5"/>
  <c r="F1902" i="5"/>
  <c r="X1902" i="5"/>
  <c r="J1902" i="5"/>
  <c r="AB1913" i="5"/>
  <c r="S1913" i="5"/>
  <c r="S1940" i="5"/>
  <c r="X1962" i="5"/>
  <c r="R1962" i="5"/>
  <c r="J1962" i="5"/>
  <c r="I1962" i="5"/>
  <c r="H1962" i="5"/>
  <c r="F1962" i="5"/>
  <c r="AB1988" i="5"/>
  <c r="S1988" i="5"/>
  <c r="X2038" i="5"/>
  <c r="R2038" i="5"/>
  <c r="J2038" i="5"/>
  <c r="I2038" i="5"/>
  <c r="H2038" i="5"/>
  <c r="F2038" i="5"/>
  <c r="X2096" i="5"/>
  <c r="R2096" i="5"/>
  <c r="J2096" i="5"/>
  <c r="H2096" i="5"/>
  <c r="F2096" i="5"/>
  <c r="F2165" i="5"/>
  <c r="X2165" i="5"/>
  <c r="R2165" i="5"/>
  <c r="J2165" i="5"/>
  <c r="I2165" i="5"/>
  <c r="H2165" i="5"/>
  <c r="S1875" i="5"/>
  <c r="I1877" i="5"/>
  <c r="F1877" i="5"/>
  <c r="X1877" i="5"/>
  <c r="S1883" i="5"/>
  <c r="I1885" i="5"/>
  <c r="F1885" i="5"/>
  <c r="X1885" i="5"/>
  <c r="S1891" i="5"/>
  <c r="I1893" i="5"/>
  <c r="F1893" i="5"/>
  <c r="X1893" i="5"/>
  <c r="S1899" i="5"/>
  <c r="I1901" i="5"/>
  <c r="F1901" i="5"/>
  <c r="X1901" i="5"/>
  <c r="X1907" i="5"/>
  <c r="J1907" i="5"/>
  <c r="X1911" i="5"/>
  <c r="J1911" i="5"/>
  <c r="X1915"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X2046" i="5"/>
  <c r="R2046" i="5"/>
  <c r="J2046" i="5"/>
  <c r="I2046" i="5"/>
  <c r="H2046" i="5"/>
  <c r="I2074" i="5"/>
  <c r="H2074" i="5"/>
  <c r="R2074" i="5"/>
  <c r="J2074" i="5"/>
  <c r="F2074" i="5"/>
  <c r="X1883" i="5"/>
  <c r="J1883" i="5"/>
  <c r="X1891" i="5"/>
  <c r="J1891" i="5"/>
  <c r="J1899" i="5"/>
  <c r="S1907" i="5"/>
  <c r="S1911" i="5"/>
  <c r="S1915" i="5"/>
  <c r="S1919" i="5"/>
  <c r="S1923" i="5"/>
  <c r="AB1923" i="5"/>
  <c r="S1944" i="5"/>
  <c r="X1947" i="5"/>
  <c r="R1947" i="5"/>
  <c r="J1947" i="5"/>
  <c r="X1970" i="5"/>
  <c r="R1970" i="5"/>
  <c r="J1970" i="5"/>
  <c r="I1970" i="5"/>
  <c r="H1970" i="5"/>
  <c r="AB1984" i="5"/>
  <c r="S1984" i="5"/>
  <c r="X2002" i="5"/>
  <c r="R2002" i="5"/>
  <c r="J2002" i="5"/>
  <c r="I2002" i="5"/>
  <c r="H2002" i="5"/>
  <c r="AB2016" i="5"/>
  <c r="S2016" i="5"/>
  <c r="J2034" i="5"/>
  <c r="S2048" i="5"/>
  <c r="AB2048" i="5"/>
  <c r="I2082" i="5"/>
  <c r="H2082" i="5"/>
  <c r="R2082" i="5"/>
  <c r="J2082" i="5"/>
  <c r="F2082" i="5"/>
  <c r="X2082" i="5"/>
  <c r="X2100" i="5"/>
  <c r="R2100" i="5"/>
  <c r="J2100" i="5"/>
  <c r="H2100" i="5"/>
  <c r="F2100" i="5"/>
  <c r="R2107" i="5"/>
  <c r="J2107" i="5"/>
  <c r="I2107" i="5"/>
  <c r="H2107" i="5"/>
  <c r="F2107" i="5"/>
  <c r="X2107" i="5"/>
  <c r="R2155" i="5"/>
  <c r="J2155" i="5"/>
  <c r="I2155" i="5"/>
  <c r="H2155" i="5"/>
  <c r="F2155" i="5"/>
  <c r="X2155" i="5"/>
  <c r="J2246" i="5"/>
  <c r="I2246" i="5"/>
  <c r="H2246" i="5"/>
  <c r="X2246" i="5"/>
  <c r="R2246" i="5"/>
  <c r="F2246" i="5"/>
  <c r="J2250" i="5"/>
  <c r="I2250" i="5"/>
  <c r="H2250" i="5"/>
  <c r="X2250" i="5"/>
  <c r="R2250" i="5"/>
  <c r="F2250" i="5"/>
  <c r="S1859" i="5"/>
  <c r="S1863" i="5"/>
  <c r="S1867" i="5"/>
  <c r="S1871" i="5"/>
  <c r="F1872" i="5"/>
  <c r="X1880" i="5"/>
  <c r="AB1880" i="5"/>
  <c r="X1888" i="5"/>
  <c r="AB1888" i="5"/>
  <c r="X1896" i="5"/>
  <c r="AB1896" i="5"/>
  <c r="X1904" i="5"/>
  <c r="AB1904" i="5"/>
  <c r="AB1907" i="5"/>
  <c r="AB1911" i="5"/>
  <c r="AB1915" i="5"/>
  <c r="AB1919" i="5"/>
  <c r="S1924" i="5"/>
  <c r="R1926" i="5"/>
  <c r="J1926" i="5"/>
  <c r="I1926" i="5"/>
  <c r="H1926" i="5"/>
  <c r="X1927" i="5"/>
  <c r="R1927" i="5"/>
  <c r="J1927" i="5"/>
  <c r="AB1944" i="5"/>
  <c r="X1958" i="5"/>
  <c r="AB1972" i="5"/>
  <c r="S1972" i="5"/>
  <c r="X1990" i="5"/>
  <c r="R1990" i="5"/>
  <c r="J1990" i="5"/>
  <c r="I1990" i="5"/>
  <c r="H1990" i="5"/>
  <c r="AB2004" i="5"/>
  <c r="S2004" i="5"/>
  <c r="X2022"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X1934" i="5"/>
  <c r="S1936" i="5"/>
  <c r="R1938" i="5"/>
  <c r="J1938" i="5"/>
  <c r="I1938" i="5"/>
  <c r="H1938" i="5"/>
  <c r="AB1945" i="5"/>
  <c r="AB1960" i="5"/>
  <c r="S1960" i="5"/>
  <c r="AB1973" i="5"/>
  <c r="X1978" i="5"/>
  <c r="R1978" i="5"/>
  <c r="J1978" i="5"/>
  <c r="I1978" i="5"/>
  <c r="H1978" i="5"/>
  <c r="AB1992" i="5"/>
  <c r="S1992" i="5"/>
  <c r="AB2005" i="5"/>
  <c r="X2010" i="5"/>
  <c r="R2010" i="5"/>
  <c r="AB2024" i="5"/>
  <c r="S2024" i="5"/>
  <c r="AB2037" i="5"/>
  <c r="X2088" i="5"/>
  <c r="R2088" i="5"/>
  <c r="I2088" i="5"/>
  <c r="H2088" i="5"/>
  <c r="F2088" i="5"/>
  <c r="R2095" i="5"/>
  <c r="J2095" i="5"/>
  <c r="I2095" i="5"/>
  <c r="H2095" i="5"/>
  <c r="F2095" i="5"/>
  <c r="X2095" i="5"/>
  <c r="X2104"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X1998" i="5"/>
  <c r="R1998" i="5"/>
  <c r="J1998" i="5"/>
  <c r="I1998" i="5"/>
  <c r="H1998" i="5"/>
  <c r="AB2012" i="5"/>
  <c r="S2012" i="5"/>
  <c r="F2014" i="5"/>
  <c r="X2030"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X1873" i="5"/>
  <c r="AB1873" i="5"/>
  <c r="R1877" i="5"/>
  <c r="X1881" i="5"/>
  <c r="AB1881" i="5"/>
  <c r="H1883" i="5"/>
  <c r="X1884" i="5"/>
  <c r="R1885" i="5"/>
  <c r="X1889" i="5"/>
  <c r="AB1889" i="5"/>
  <c r="H1891" i="5"/>
  <c r="R1893" i="5"/>
  <c r="X1897" i="5"/>
  <c r="R1901" i="5"/>
  <c r="X1905" i="5"/>
  <c r="H1907" i="5"/>
  <c r="AB1908" i="5"/>
  <c r="H1911" i="5"/>
  <c r="AB1912" i="5"/>
  <c r="H1915" i="5"/>
  <c r="AB1916" i="5"/>
  <c r="H1919" i="5"/>
  <c r="AB1920" i="5"/>
  <c r="X1926" i="5"/>
  <c r="S1928" i="5"/>
  <c r="X1931" i="5"/>
  <c r="R1931" i="5"/>
  <c r="J1931" i="5"/>
  <c r="AB1937" i="5"/>
  <c r="S1941" i="5"/>
  <c r="F1947" i="5"/>
  <c r="AB1948" i="5"/>
  <c r="AB1950" i="5"/>
  <c r="AB1968" i="5"/>
  <c r="S1968" i="5"/>
  <c r="F1970" i="5"/>
  <c r="AB1981" i="5"/>
  <c r="X1986" i="5"/>
  <c r="R1986" i="5"/>
  <c r="J1986" i="5"/>
  <c r="I1986" i="5"/>
  <c r="H1986" i="5"/>
  <c r="AB2000" i="5"/>
  <c r="S2000" i="5"/>
  <c r="F2002" i="5"/>
  <c r="AB2013" i="5"/>
  <c r="X2018" i="5"/>
  <c r="R2018" i="5"/>
  <c r="J2018" i="5"/>
  <c r="I2018" i="5"/>
  <c r="H2018" i="5"/>
  <c r="AB2032" i="5"/>
  <c r="S2032" i="5"/>
  <c r="F2034" i="5"/>
  <c r="AB2045" i="5"/>
  <c r="S2053" i="5"/>
  <c r="X2055" i="5"/>
  <c r="S2061" i="5"/>
  <c r="X2063" i="5"/>
  <c r="R2071" i="5"/>
  <c r="J2071" i="5"/>
  <c r="I2071" i="5"/>
  <c r="H2071" i="5"/>
  <c r="AB2081" i="5"/>
  <c r="S2081" i="5"/>
  <c r="X2092" i="5"/>
  <c r="R2092" i="5"/>
  <c r="J2092" i="5"/>
  <c r="H2092" i="5"/>
  <c r="F2092" i="5"/>
  <c r="X2108"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X2120" i="5"/>
  <c r="R2151" i="5"/>
  <c r="J2151" i="5"/>
  <c r="I2151" i="5"/>
  <c r="H2151" i="5"/>
  <c r="F2151" i="5"/>
  <c r="X2151" i="5"/>
  <c r="AB2181" i="5"/>
  <c r="S2181" i="5"/>
  <c r="J2211" i="5"/>
  <c r="R2211" i="5"/>
  <c r="I2211" i="5"/>
  <c r="H2211" i="5"/>
  <c r="F2211" i="5"/>
  <c r="X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X2084" i="5"/>
  <c r="R2084" i="5"/>
  <c r="F2133" i="5"/>
  <c r="X2133" i="5"/>
  <c r="R2133" i="5"/>
  <c r="J2133" i="5"/>
  <c r="I2133" i="5"/>
  <c r="H2181" i="5"/>
  <c r="F2181" i="5"/>
  <c r="X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59" i="5"/>
  <c r="X1963" i="5"/>
  <c r="X1967" i="5"/>
  <c r="X1971" i="5"/>
  <c r="X1975" i="5"/>
  <c r="X1979" i="5"/>
  <c r="X1983" i="5"/>
  <c r="X1987" i="5"/>
  <c r="X1991" i="5"/>
  <c r="X1995" i="5"/>
  <c r="X1999" i="5"/>
  <c r="X2003" i="5"/>
  <c r="X2007" i="5"/>
  <c r="X2019" i="5"/>
  <c r="X2023" i="5"/>
  <c r="X2027" i="5"/>
  <c r="X2031" i="5"/>
  <c r="X2035" i="5"/>
  <c r="X2039" i="5"/>
  <c r="X2047" i="5"/>
  <c r="R2052" i="5"/>
  <c r="R2060" i="5"/>
  <c r="X2079" i="5"/>
  <c r="X2080" i="5"/>
  <c r="R2080" i="5"/>
  <c r="AB2085" i="5"/>
  <c r="S2169" i="5"/>
  <c r="AB2169" i="5"/>
  <c r="R2187" i="5"/>
  <c r="J2187" i="5"/>
  <c r="I2187" i="5"/>
  <c r="H2187" i="5"/>
  <c r="F2187" i="5"/>
  <c r="X2187" i="5"/>
  <c r="AB2190" i="5"/>
  <c r="S2190" i="5"/>
  <c r="AB2285" i="5"/>
  <c r="S2285" i="5"/>
  <c r="AB2049" i="5"/>
  <c r="S2052" i="5"/>
  <c r="AB2057" i="5"/>
  <c r="S2060" i="5"/>
  <c r="AB2065" i="5"/>
  <c r="S2068" i="5"/>
  <c r="AB2073" i="5"/>
  <c r="S2076" i="5"/>
  <c r="I2086" i="5"/>
  <c r="H2086" i="5"/>
  <c r="AB2146" i="5"/>
  <c r="S2146" i="5"/>
  <c r="F2169" i="5"/>
  <c r="X2169" i="5"/>
  <c r="R2169" i="5"/>
  <c r="J2169" i="5"/>
  <c r="I2169" i="5"/>
  <c r="H2169" i="5"/>
  <c r="S2173" i="5"/>
  <c r="AB2173" i="5"/>
  <c r="S2216" i="5"/>
  <c r="AB2216" i="5"/>
  <c r="R2267" i="5"/>
  <c r="J2267" i="5"/>
  <c r="H2267" i="5"/>
  <c r="F2267" i="5"/>
  <c r="X2267" i="5"/>
  <c r="I2267" i="5"/>
  <c r="AB2050" i="5"/>
  <c r="AB2058" i="5"/>
  <c r="AB2066" i="5"/>
  <c r="AB2074" i="5"/>
  <c r="X2152" i="5"/>
  <c r="R2152" i="5"/>
  <c r="J2152" i="5"/>
  <c r="I2152" i="5"/>
  <c r="H2152" i="5"/>
  <c r="F2152" i="5"/>
  <c r="I2192" i="5"/>
  <c r="R2192" i="5"/>
  <c r="J2192" i="5"/>
  <c r="H2192" i="5"/>
  <c r="F2192" i="5"/>
  <c r="X2192" i="5"/>
  <c r="J2116" i="5"/>
  <c r="F2124" i="5"/>
  <c r="S2125" i="5"/>
  <c r="AB2125" i="5"/>
  <c r="R2127" i="5"/>
  <c r="J2127" i="5"/>
  <c r="I2127" i="5"/>
  <c r="H2127" i="5"/>
  <c r="J2129" i="5"/>
  <c r="F2141" i="5"/>
  <c r="X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X2270" i="5"/>
  <c r="F2270" i="5"/>
  <c r="J2270" i="5"/>
  <c r="R2270" i="5"/>
  <c r="I2270" i="5"/>
  <c r="H2270" i="5"/>
  <c r="I2315" i="5"/>
  <c r="H2315" i="5"/>
  <c r="R2315" i="5"/>
  <c r="X2315" i="5"/>
  <c r="J2315" i="5"/>
  <c r="F2315" i="5"/>
  <c r="J2370" i="5"/>
  <c r="R2370" i="5"/>
  <c r="I2370" i="5"/>
  <c r="H2370" i="5"/>
  <c r="F2370" i="5"/>
  <c r="X2370" i="5"/>
  <c r="R2116" i="5"/>
  <c r="X2117" i="5"/>
  <c r="F2125" i="5"/>
  <c r="X2125" i="5"/>
  <c r="X2128" i="5"/>
  <c r="R2128" i="5"/>
  <c r="J2128" i="5"/>
  <c r="R2131" i="5"/>
  <c r="J2131" i="5"/>
  <c r="I2131" i="5"/>
  <c r="H2131" i="5"/>
  <c r="S2134" i="5"/>
  <c r="H2140" i="5"/>
  <c r="H2141" i="5"/>
  <c r="F2145" i="5"/>
  <c r="X2145" i="5"/>
  <c r="S2149" i="5"/>
  <c r="S2166" i="5"/>
  <c r="H2173" i="5"/>
  <c r="H2177" i="5"/>
  <c r="F2177" i="5"/>
  <c r="X2177" i="5"/>
  <c r="S2178" i="5"/>
  <c r="X2190" i="5"/>
  <c r="I2208" i="5"/>
  <c r="R2208" i="5"/>
  <c r="J2208" i="5"/>
  <c r="H2208" i="5"/>
  <c r="F2208" i="5"/>
  <c r="R2273" i="5"/>
  <c r="I2273" i="5"/>
  <c r="H2273" i="5"/>
  <c r="F2273" i="5"/>
  <c r="J2273" i="5"/>
  <c r="X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AB2163" i="5"/>
  <c r="J2164" i="5"/>
  <c r="S2170" i="5"/>
  <c r="I2173" i="5"/>
  <c r="I2177" i="5"/>
  <c r="AB2189" i="5"/>
  <c r="S2189" i="5"/>
  <c r="S2195" i="5"/>
  <c r="I2216" i="5"/>
  <c r="R2216" i="5"/>
  <c r="J2216" i="5"/>
  <c r="H2216" i="5"/>
  <c r="F2216" i="5"/>
  <c r="AB2226" i="5"/>
  <c r="S2226" i="5"/>
  <c r="R2227" i="5"/>
  <c r="J2227" i="5"/>
  <c r="I2227" i="5"/>
  <c r="H2227" i="5"/>
  <c r="F2227" i="5"/>
  <c r="X2227" i="5"/>
  <c r="R2247" i="5"/>
  <c r="J2247" i="5"/>
  <c r="I2247" i="5"/>
  <c r="H2247" i="5"/>
  <c r="F2247" i="5"/>
  <c r="X2247" i="5"/>
  <c r="R2266" i="5"/>
  <c r="X2310" i="5"/>
  <c r="R2310" i="5"/>
  <c r="J2310" i="5"/>
  <c r="I2310" i="5"/>
  <c r="H2310" i="5"/>
  <c r="F2310" i="5"/>
  <c r="J2357" i="5"/>
  <c r="H2357" i="5"/>
  <c r="R2357" i="5"/>
  <c r="I2357" i="5"/>
  <c r="X2357" i="5"/>
  <c r="F2357" i="5"/>
  <c r="H2117" i="5"/>
  <c r="AB2118" i="5"/>
  <c r="S2118" i="5"/>
  <c r="S2119" i="5"/>
  <c r="F2121" i="5"/>
  <c r="X2121" i="5"/>
  <c r="AB2122" i="5"/>
  <c r="AB2123" i="5"/>
  <c r="H2125" i="5"/>
  <c r="X2127" i="5"/>
  <c r="AB2130" i="5"/>
  <c r="AB2135" i="5"/>
  <c r="X2136" i="5"/>
  <c r="R2136" i="5"/>
  <c r="J2136" i="5"/>
  <c r="J2141" i="5"/>
  <c r="I2145" i="5"/>
  <c r="S2157" i="5"/>
  <c r="AB2162" i="5"/>
  <c r="AB2167" i="5"/>
  <c r="X2168" i="5"/>
  <c r="R2168" i="5"/>
  <c r="J2168" i="5"/>
  <c r="J2173" i="5"/>
  <c r="J2177" i="5"/>
  <c r="AB2182" i="5"/>
  <c r="H2189" i="5"/>
  <c r="F2189" i="5"/>
  <c r="X2189" i="5"/>
  <c r="S2192" i="5"/>
  <c r="AB2192" i="5"/>
  <c r="S2203" i="5"/>
  <c r="AB2219" i="5"/>
  <c r="AB2241" i="5"/>
  <c r="AB2280" i="5"/>
  <c r="S2311" i="5"/>
  <c r="AB2311" i="5"/>
  <c r="S2129" i="5"/>
  <c r="AB2134" i="5"/>
  <c r="AB2139" i="5"/>
  <c r="X2140" i="5"/>
  <c r="R2140" i="5"/>
  <c r="J2140" i="5"/>
  <c r="F2157" i="5"/>
  <c r="X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X2226" i="5"/>
  <c r="R2226" i="5"/>
  <c r="J2226" i="5"/>
  <c r="F2226" i="5"/>
  <c r="J2242" i="5"/>
  <c r="I2242" i="5"/>
  <c r="H2242" i="5"/>
  <c r="X2242" i="5"/>
  <c r="F2242" i="5"/>
  <c r="AB2254" i="5"/>
  <c r="S2254" i="5"/>
  <c r="AB2258" i="5"/>
  <c r="S2258" i="5"/>
  <c r="AB2265" i="5"/>
  <c r="AB2269" i="5"/>
  <c r="AB2303" i="5"/>
  <c r="AB2119" i="5"/>
  <c r="R2124" i="5"/>
  <c r="J2124" i="5"/>
  <c r="F2129" i="5"/>
  <c r="X2129" i="5"/>
  <c r="S2133" i="5"/>
  <c r="AB2138" i="5"/>
  <c r="AB2143" i="5"/>
  <c r="X2144" i="5"/>
  <c r="R2144" i="5"/>
  <c r="J2144" i="5"/>
  <c r="F2161" i="5"/>
  <c r="X2161" i="5"/>
  <c r="S2165" i="5"/>
  <c r="AB2170" i="5"/>
  <c r="AB2175" i="5"/>
  <c r="AB2178" i="5"/>
  <c r="H2185" i="5"/>
  <c r="F2185" i="5"/>
  <c r="X2185" i="5"/>
  <c r="H2202" i="5"/>
  <c r="X2202" i="5"/>
  <c r="R2202" i="5"/>
  <c r="J2202" i="5"/>
  <c r="I2202" i="5"/>
  <c r="J2203" i="5"/>
  <c r="R2203" i="5"/>
  <c r="I2203" i="5"/>
  <c r="H2203" i="5"/>
  <c r="F2203" i="5"/>
  <c r="X2203" i="5"/>
  <c r="S2208" i="5"/>
  <c r="AB2208" i="5"/>
  <c r="I2222" i="5"/>
  <c r="H2222" i="5"/>
  <c r="X2222" i="5"/>
  <c r="J2222" i="5"/>
  <c r="F2222" i="5"/>
  <c r="AB2233" i="5"/>
  <c r="J2238" i="5"/>
  <c r="I2238" i="5"/>
  <c r="H2238" i="5"/>
  <c r="X2238" i="5"/>
  <c r="R2239" i="5"/>
  <c r="J2239" i="5"/>
  <c r="I2239" i="5"/>
  <c r="F2239" i="5"/>
  <c r="X2239" i="5"/>
  <c r="AB2275" i="5"/>
  <c r="S2275" i="5"/>
  <c r="R2284" i="5"/>
  <c r="J2284" i="5"/>
  <c r="I2284" i="5"/>
  <c r="H2284" i="5"/>
  <c r="X2284" i="5"/>
  <c r="F2284" i="5"/>
  <c r="J2176" i="5"/>
  <c r="J2184" i="5"/>
  <c r="J2188" i="5"/>
  <c r="AB2198" i="5"/>
  <c r="X2198" i="5"/>
  <c r="AB2206" i="5"/>
  <c r="H2206" i="5"/>
  <c r="X2206" i="5"/>
  <c r="AB2214" i="5"/>
  <c r="AB2222" i="5"/>
  <c r="AB2227" i="5"/>
  <c r="AB2250" i="5"/>
  <c r="X2251" i="5"/>
  <c r="F2255" i="5"/>
  <c r="AB2261" i="5"/>
  <c r="AB2302" i="5"/>
  <c r="S2302" i="5"/>
  <c r="J2353" i="5"/>
  <c r="R2353" i="5"/>
  <c r="I2353" i="5"/>
  <c r="H2353" i="5"/>
  <c r="F2353" i="5"/>
  <c r="X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X2306" i="5"/>
  <c r="J2306" i="5"/>
  <c r="F2306" i="5"/>
  <c r="I2306" i="5"/>
  <c r="H2306" i="5"/>
  <c r="I2311" i="5"/>
  <c r="H2311" i="5"/>
  <c r="R2311" i="5"/>
  <c r="J2311" i="5"/>
  <c r="F2311" i="5"/>
  <c r="X2311" i="5"/>
  <c r="X2321" i="5"/>
  <c r="R2321" i="5"/>
  <c r="F2321" i="5"/>
  <c r="J2321" i="5"/>
  <c r="I2321" i="5"/>
  <c r="H2321" i="5"/>
  <c r="R2348" i="5"/>
  <c r="J2348" i="5"/>
  <c r="I2348" i="5"/>
  <c r="H2348" i="5"/>
  <c r="F2348" i="5"/>
  <c r="X2348" i="5"/>
  <c r="F2193" i="5"/>
  <c r="R2193" i="5"/>
  <c r="X2193" i="5"/>
  <c r="F2198" i="5"/>
  <c r="F2201" i="5"/>
  <c r="R2201" i="5"/>
  <c r="X2201" i="5"/>
  <c r="F2206" i="5"/>
  <c r="F2209" i="5"/>
  <c r="R2209" i="5"/>
  <c r="X2209" i="5"/>
  <c r="F2217" i="5"/>
  <c r="R2217" i="5"/>
  <c r="AB2223" i="5"/>
  <c r="X2224" i="5"/>
  <c r="I2224" i="5"/>
  <c r="AB2230" i="5"/>
  <c r="AB2242" i="5"/>
  <c r="AB2253" i="5"/>
  <c r="R2259" i="5"/>
  <c r="J2259" i="5"/>
  <c r="I2259" i="5"/>
  <c r="AB2268" i="5"/>
  <c r="AB2284" i="5"/>
  <c r="X2294" i="5"/>
  <c r="R2294" i="5"/>
  <c r="J2294" i="5"/>
  <c r="I2294" i="5"/>
  <c r="H2294" i="5"/>
  <c r="X2298" i="5"/>
  <c r="F2298" i="5"/>
  <c r="R2298" i="5"/>
  <c r="J2298" i="5"/>
  <c r="I2298" i="5"/>
  <c r="R2306" i="5"/>
  <c r="S2224" i="5"/>
  <c r="X2235" i="5"/>
  <c r="AB2238" i="5"/>
  <c r="AB2249" i="5"/>
  <c r="R2255" i="5"/>
  <c r="J2255" i="5"/>
  <c r="I2255" i="5"/>
  <c r="X2285" i="5"/>
  <c r="R2285" i="5"/>
  <c r="H2285" i="5"/>
  <c r="F2285" i="5"/>
  <c r="J2316" i="5"/>
  <c r="AB2343" i="5"/>
  <c r="S2343" i="5"/>
  <c r="F2367" i="5"/>
  <c r="R2367" i="5"/>
  <c r="J2367" i="5"/>
  <c r="I2367" i="5"/>
  <c r="H2367" i="5"/>
  <c r="X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X2347" i="5"/>
  <c r="R2347" i="5"/>
  <c r="F2347" i="5"/>
  <c r="AB2262" i="5"/>
  <c r="R2276" i="5"/>
  <c r="X2276" i="5"/>
  <c r="J2276" i="5"/>
  <c r="H2276" i="5"/>
  <c r="I2287" i="5"/>
  <c r="R2287" i="5"/>
  <c r="J2287" i="5"/>
  <c r="H2287" i="5"/>
  <c r="X2287" i="5"/>
  <c r="S2303" i="5"/>
  <c r="I2319" i="5"/>
  <c r="H2319" i="5"/>
  <c r="F2319" i="5"/>
  <c r="R2319" i="5"/>
  <c r="J2319" i="5"/>
  <c r="X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X2312" i="5"/>
  <c r="S2318" i="5"/>
  <c r="AB2347" i="5"/>
  <c r="F2359" i="5"/>
  <c r="R2359" i="5"/>
  <c r="J2359" i="5"/>
  <c r="I2359" i="5"/>
  <c r="H2359" i="5"/>
  <c r="X2359" i="5"/>
  <c r="J2373" i="5"/>
  <c r="H2373" i="5"/>
  <c r="R2373" i="5"/>
  <c r="I2373" i="5"/>
  <c r="X2373" i="5"/>
  <c r="F2373" i="5"/>
  <c r="AB2410" i="5"/>
  <c r="S2410" i="5"/>
  <c r="AB2423" i="5"/>
  <c r="S2236" i="5"/>
  <c r="S2240" i="5"/>
  <c r="S2244" i="5"/>
  <c r="S2248" i="5"/>
  <c r="S2252" i="5"/>
  <c r="S2256" i="5"/>
  <c r="S2260" i="5"/>
  <c r="S2264" i="5"/>
  <c r="R2281" i="5"/>
  <c r="S2286" i="5"/>
  <c r="X2288" i="5"/>
  <c r="R2296" i="5"/>
  <c r="I2296" i="5"/>
  <c r="F2305" i="5"/>
  <c r="R2308" i="5"/>
  <c r="I2308" i="5"/>
  <c r="H2308" i="5"/>
  <c r="F2312" i="5"/>
  <c r="X2313" i="5"/>
  <c r="R2313" i="5"/>
  <c r="I2313" i="5"/>
  <c r="AB2330" i="5"/>
  <c r="R2336" i="5"/>
  <c r="J2336" i="5"/>
  <c r="I2336" i="5"/>
  <c r="X2336" i="5"/>
  <c r="S2387" i="5"/>
  <c r="S2267" i="5"/>
  <c r="S2274" i="5"/>
  <c r="S2281" i="5"/>
  <c r="X2296" i="5"/>
  <c r="X2301" i="5"/>
  <c r="R2301" i="5"/>
  <c r="H2301" i="5"/>
  <c r="X2307" i="5"/>
  <c r="H2312" i="5"/>
  <c r="F2313" i="5"/>
  <c r="AB2339" i="5"/>
  <c r="S2339" i="5"/>
  <c r="AB2342" i="5"/>
  <c r="AB2382" i="5"/>
  <c r="S2382" i="5"/>
  <c r="AB2270" i="5"/>
  <c r="F2272" i="5"/>
  <c r="AB2283" i="5"/>
  <c r="X2293" i="5"/>
  <c r="R2293" i="5"/>
  <c r="X2302" i="5"/>
  <c r="R2302" i="5"/>
  <c r="H2305" i="5"/>
  <c r="H2307" i="5"/>
  <c r="H2309" i="5"/>
  <c r="J2312" i="5"/>
  <c r="S2315" i="5"/>
  <c r="R2320" i="5"/>
  <c r="J2320" i="5"/>
  <c r="I2320" i="5"/>
  <c r="H2320" i="5"/>
  <c r="X2320" i="5"/>
  <c r="I2323" i="5"/>
  <c r="H2323" i="5"/>
  <c r="J2323" i="5"/>
  <c r="R2324" i="5"/>
  <c r="J2324" i="5"/>
  <c r="I2324" i="5"/>
  <c r="R2328" i="5"/>
  <c r="J2328" i="5"/>
  <c r="I2328" i="5"/>
  <c r="X2328" i="5"/>
  <c r="R2332" i="5"/>
  <c r="J2332" i="5"/>
  <c r="I2332" i="5"/>
  <c r="F2332" i="5"/>
  <c r="S2347" i="5"/>
  <c r="F2375" i="5"/>
  <c r="R2375" i="5"/>
  <c r="J2375" i="5"/>
  <c r="I2375" i="5"/>
  <c r="H2375" i="5"/>
  <c r="X2375" i="5"/>
  <c r="AB2335" i="5"/>
  <c r="AB2346" i="5"/>
  <c r="AB2352" i="5"/>
  <c r="S2358" i="5"/>
  <c r="AB2358" i="5"/>
  <c r="S2363" i="5"/>
  <c r="AB2363" i="5"/>
  <c r="S2374" i="5"/>
  <c r="AB2374" i="5"/>
  <c r="AB2381" i="5"/>
  <c r="S2381" i="5"/>
  <c r="F2436" i="5"/>
  <c r="J2436" i="5"/>
  <c r="I2436" i="5"/>
  <c r="H2436" i="5"/>
  <c r="X2436" i="5"/>
  <c r="R2436" i="5"/>
  <c r="AB2326" i="5"/>
  <c r="AB2334" i="5"/>
  <c r="R2344" i="5"/>
  <c r="J2344" i="5"/>
  <c r="I2344" i="5"/>
  <c r="AB2351" i="5"/>
  <c r="AB2357" i="5"/>
  <c r="S2357" i="5"/>
  <c r="J2365" i="5"/>
  <c r="H2365" i="5"/>
  <c r="R2365" i="5"/>
  <c r="I2365" i="5"/>
  <c r="X2365" i="5"/>
  <c r="AB2373" i="5"/>
  <c r="S2373" i="5"/>
  <c r="X2378" i="5"/>
  <c r="AB2393" i="5"/>
  <c r="S2393" i="5"/>
  <c r="R2399" i="5"/>
  <c r="J2399" i="5"/>
  <c r="I2399" i="5"/>
  <c r="H2399" i="5"/>
  <c r="F2399" i="5"/>
  <c r="X2399" i="5"/>
  <c r="AB2427" i="5"/>
  <c r="S2366" i="5"/>
  <c r="AB2366" i="5"/>
  <c r="S2371" i="5"/>
  <c r="AB2371" i="5"/>
  <c r="AB2355" i="5"/>
  <c r="J2378" i="5"/>
  <c r="R2378" i="5"/>
  <c r="I2378" i="5"/>
  <c r="H2378" i="5"/>
  <c r="F2378" i="5"/>
  <c r="AB2398" i="5"/>
  <c r="S2398" i="5"/>
  <c r="AB2360" i="5"/>
  <c r="AB2368" i="5"/>
  <c r="AB2376" i="5"/>
  <c r="J2387" i="5"/>
  <c r="I2387" i="5"/>
  <c r="X2387" i="5"/>
  <c r="AB2389" i="5"/>
  <c r="S2389" i="5"/>
  <c r="F2393" i="5"/>
  <c r="X2393" i="5"/>
  <c r="R2393" i="5"/>
  <c r="J2393" i="5"/>
  <c r="I2393" i="5"/>
  <c r="H2393" i="5"/>
  <c r="AB2415" i="5"/>
  <c r="D14" i="6"/>
  <c r="AB2403" i="5"/>
  <c r="R2419" i="5"/>
  <c r="J2419" i="5"/>
  <c r="I2419" i="5"/>
  <c r="H2419" i="5"/>
  <c r="F2419" i="5"/>
  <c r="X2419" i="5"/>
  <c r="R2444" i="5"/>
  <c r="J2444" i="5"/>
  <c r="I2444" i="5"/>
  <c r="H2444" i="5"/>
  <c r="F2444" i="5"/>
  <c r="X2444" i="5"/>
  <c r="J2459" i="5"/>
  <c r="I2459" i="5"/>
  <c r="R2459" i="5"/>
  <c r="H2459" i="5"/>
  <c r="F2459" i="5"/>
  <c r="X2459" i="5"/>
  <c r="AB2489" i="5"/>
  <c r="S2489" i="5"/>
  <c r="S2499" i="5"/>
  <c r="R2325" i="5"/>
  <c r="R2337" i="5"/>
  <c r="R2341" i="5"/>
  <c r="R2345" i="5"/>
  <c r="R2349" i="5"/>
  <c r="AB2361" i="5"/>
  <c r="AB2369" i="5"/>
  <c r="AB2377" i="5"/>
  <c r="I2394" i="5"/>
  <c r="H2394" i="5"/>
  <c r="J2394" i="5"/>
  <c r="F2394" i="5"/>
  <c r="X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X2407" i="5"/>
  <c r="F2411" i="5"/>
  <c r="X2412" i="5"/>
  <c r="R2412" i="5"/>
  <c r="J2412" i="5"/>
  <c r="I2412" i="5"/>
  <c r="F2412" i="5"/>
  <c r="AB2422" i="5"/>
  <c r="S2422" i="5"/>
  <c r="J2448" i="5"/>
  <c r="I2448" i="5"/>
  <c r="H2448" i="5"/>
  <c r="F2448" i="5"/>
  <c r="X2448" i="5"/>
  <c r="R2448" i="5"/>
  <c r="J2355" i="5"/>
  <c r="H2364" i="5"/>
  <c r="F2364" i="5"/>
  <c r="H2372" i="5"/>
  <c r="F2372" i="5"/>
  <c r="S2385" i="5"/>
  <c r="S2386" i="5"/>
  <c r="R2388" i="5"/>
  <c r="I2388" i="5"/>
  <c r="H2388" i="5"/>
  <c r="F2388" i="5"/>
  <c r="AB2391" i="5"/>
  <c r="S2397" i="5"/>
  <c r="X2420" i="5"/>
  <c r="R2420" i="5"/>
  <c r="J2420" i="5"/>
  <c r="I2420" i="5"/>
  <c r="H2420" i="5"/>
  <c r="F2420" i="5"/>
  <c r="AB2454" i="5"/>
  <c r="S2454" i="5"/>
  <c r="H2474" i="5"/>
  <c r="R2474" i="5"/>
  <c r="J2474" i="5"/>
  <c r="X2474" i="5"/>
  <c r="F2474" i="5"/>
  <c r="S2478" i="5"/>
  <c r="AB2478" i="5"/>
  <c r="S2401" i="5"/>
  <c r="AB2406" i="5"/>
  <c r="AB2407" i="5"/>
  <c r="AB2414" i="5"/>
  <c r="X2424" i="5"/>
  <c r="R2424" i="5"/>
  <c r="J2424" i="5"/>
  <c r="I2424" i="5"/>
  <c r="AB2443" i="5"/>
  <c r="S2443" i="5"/>
  <c r="AB2467" i="5"/>
  <c r="S2467" i="5"/>
  <c r="R2472" i="5"/>
  <c r="I2472" i="5"/>
  <c r="H2472" i="5"/>
  <c r="F2472" i="5"/>
  <c r="X2472" i="5"/>
  <c r="S2405" i="5"/>
  <c r="AB2419" i="5"/>
  <c r="AB2426" i="5"/>
  <c r="S2452" i="5"/>
  <c r="AB2452" i="5"/>
  <c r="J2455" i="5"/>
  <c r="I2455" i="5"/>
  <c r="X2455" i="5"/>
  <c r="R2455" i="5"/>
  <c r="H2455" i="5"/>
  <c r="J2475" i="5"/>
  <c r="I2475" i="5"/>
  <c r="R2475" i="5"/>
  <c r="H2475" i="5"/>
  <c r="F2475" i="5"/>
  <c r="X2475" i="5"/>
  <c r="AB2486" i="5"/>
  <c r="S2486" i="5"/>
  <c r="S2495" i="5"/>
  <c r="F2381" i="5"/>
  <c r="X2381" i="5"/>
  <c r="F2389" i="5"/>
  <c r="X2389" i="5"/>
  <c r="AB2431" i="5"/>
  <c r="F2455" i="5"/>
  <c r="H2481" i="5"/>
  <c r="I2481" i="5"/>
  <c r="F2481" i="5"/>
  <c r="X2481" i="5"/>
  <c r="R2481" i="5"/>
  <c r="J2481" i="5"/>
  <c r="AB2390" i="5"/>
  <c r="AB2411" i="5"/>
  <c r="X2411" i="5"/>
  <c r="AB2418" i="5"/>
  <c r="X2428" i="5"/>
  <c r="R2428" i="5"/>
  <c r="J2428" i="5"/>
  <c r="I2428" i="5"/>
  <c r="S2436" i="5"/>
  <c r="AB2436" i="5"/>
  <c r="H2446" i="5"/>
  <c r="R2446" i="5"/>
  <c r="J2446" i="5"/>
  <c r="F2446" i="5"/>
  <c r="X2446" i="5"/>
  <c r="AB2484" i="5"/>
  <c r="S2484" i="5"/>
  <c r="AB2430" i="5"/>
  <c r="J2435" i="5"/>
  <c r="R2435" i="5"/>
  <c r="I2435" i="5"/>
  <c r="H2435" i="5"/>
  <c r="S2440" i="5"/>
  <c r="AB2440" i="5"/>
  <c r="J2501" i="5"/>
  <c r="I2501" i="5"/>
  <c r="H2501" i="5"/>
  <c r="R2501" i="5"/>
  <c r="F2501" i="5"/>
  <c r="J2463" i="5"/>
  <c r="I2463" i="5"/>
  <c r="X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X2437" i="5"/>
  <c r="F2441" i="5"/>
  <c r="J2441" i="5"/>
  <c r="I2441" i="5"/>
  <c r="H2441" i="5"/>
  <c r="AB2459" i="5"/>
  <c r="F2496" i="5"/>
  <c r="R2496" i="5"/>
  <c r="J2496" i="5"/>
  <c r="I2496" i="5"/>
  <c r="H2496" i="5"/>
  <c r="S2500" i="5"/>
  <c r="F64" i="6"/>
  <c r="H64" i="6"/>
  <c r="G5" i="6"/>
  <c r="H5" i="6"/>
  <c r="H6" i="6"/>
  <c r="X2432" i="5"/>
  <c r="X2441" i="5"/>
  <c r="H2463" i="5"/>
  <c r="J2471" i="5"/>
  <c r="I2471" i="5"/>
  <c r="X2471" i="5"/>
  <c r="S2475" i="5"/>
  <c r="AB248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X2482" i="5"/>
  <c r="F2488" i="5"/>
  <c r="X2488" i="5"/>
  <c r="I2488" i="5"/>
  <c r="H2488" i="5"/>
  <c r="R2488" i="5"/>
  <c r="J2488" i="5"/>
  <c r="J2493" i="5"/>
  <c r="I2493" i="5"/>
  <c r="H2493" i="5"/>
  <c r="G17" i="6"/>
  <c r="H17" i="6"/>
  <c r="AB2442" i="5"/>
  <c r="S2442" i="5"/>
  <c r="S2449" i="5"/>
  <c r="S2451" i="5"/>
  <c r="J2460" i="5"/>
  <c r="J2468" i="5"/>
  <c r="S2494" i="5"/>
  <c r="S2498" i="5"/>
  <c r="S2502" i="5"/>
  <c r="D9" i="6"/>
  <c r="G15" i="6"/>
  <c r="H15" i="6"/>
  <c r="B20" i="6"/>
  <c r="F25" i="6"/>
  <c r="AB2446" i="5"/>
  <c r="S2446" i="5"/>
  <c r="F2457" i="5"/>
  <c r="X2457" i="5"/>
  <c r="AB2457" i="5"/>
  <c r="F2465" i="5"/>
  <c r="X2465"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X2480" i="5"/>
  <c r="R2491" i="5"/>
  <c r="J2491" i="5"/>
  <c r="S2503" i="5"/>
  <c r="S2476" i="5"/>
  <c r="AB2481" i="5"/>
  <c r="X2483"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60" i="5"/>
  <c r="S122" i="5"/>
  <c r="S176" i="5"/>
  <c r="S360" i="5"/>
  <c r="S76" i="5"/>
  <c r="S96" i="5"/>
  <c r="S218" i="5"/>
  <c r="S294" i="5"/>
  <c r="S416" i="5"/>
  <c r="S431" i="5"/>
  <c r="S559" i="5"/>
  <c r="S509" i="5"/>
  <c r="S105" i="5"/>
  <c r="S340"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68" i="5"/>
  <c r="S88" i="5"/>
  <c r="S154" i="5"/>
  <c r="S156" i="5"/>
  <c r="S363" i="5"/>
  <c r="S303" i="5"/>
  <c r="S391" i="5"/>
  <c r="S347" i="5"/>
  <c r="S432" i="5"/>
  <c r="S443" i="5"/>
  <c r="S583" i="5"/>
  <c r="S58"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X1271" i="5"/>
  <c r="H2068" i="5"/>
  <c r="J1958" i="5"/>
  <c r="R1958" i="5"/>
  <c r="X1197" i="5"/>
  <c r="I677" i="5"/>
  <c r="H677" i="5"/>
  <c r="J986" i="5"/>
  <c r="S605" i="5"/>
  <c r="S609" i="5"/>
  <c r="X519" i="5"/>
  <c r="X362" i="5"/>
  <c r="X321" i="5"/>
  <c r="X346" i="5"/>
  <c r="X185" i="5"/>
  <c r="X225" i="5"/>
  <c r="X455" i="5"/>
  <c r="S597" i="5"/>
  <c r="X549" i="5"/>
  <c r="X541" i="5"/>
  <c r="X375" i="5"/>
  <c r="X220" i="5"/>
  <c r="X164" i="5"/>
  <c r="X36" i="5"/>
  <c r="X503" i="5"/>
  <c r="X502" i="5"/>
  <c r="X337" i="5"/>
  <c r="X120" i="5"/>
  <c r="X322" i="5"/>
  <c r="X359" i="5"/>
  <c r="X482" i="5"/>
  <c r="X325" i="5"/>
  <c r="X309" i="5"/>
  <c r="X145" i="5"/>
  <c r="X487" i="5"/>
  <c r="X513" i="5"/>
  <c r="X497" i="5"/>
  <c r="X481" i="5"/>
  <c r="X557" i="5"/>
  <c r="X554" i="5"/>
  <c r="X534" i="5"/>
  <c r="X229" i="5"/>
  <c r="X21" i="5"/>
  <c r="X148" i="5"/>
  <c r="X529" i="5"/>
  <c r="X386" i="5"/>
  <c r="X121" i="5"/>
  <c r="X545" i="5"/>
  <c r="X558" i="5"/>
  <c r="S531" i="5"/>
  <c r="X335" i="5"/>
  <c r="X355" i="5"/>
  <c r="S355" i="5"/>
  <c r="X317" i="5"/>
  <c r="X153" i="5"/>
  <c r="X213" i="5"/>
  <c r="X20" i="5"/>
  <c r="X232" i="5"/>
  <c r="X69" i="5"/>
  <c r="X328" i="5"/>
  <c r="X97" i="5"/>
  <c r="X240" i="5"/>
  <c r="X300" i="5"/>
  <c r="X197" i="5"/>
  <c r="X133" i="5"/>
  <c r="X233" i="5"/>
  <c r="X173" i="5"/>
  <c r="X352" i="5"/>
  <c r="X33" i="5"/>
  <c r="S342" i="5"/>
  <c r="X157" i="5"/>
  <c r="X330" i="5"/>
  <c r="X245" i="5"/>
  <c r="X113" i="5"/>
  <c r="X332" i="5"/>
  <c r="X81" i="5"/>
  <c r="X450" i="5"/>
  <c r="X77" i="5"/>
  <c r="X334" i="5"/>
  <c r="X281" i="5"/>
  <c r="X205" i="5"/>
  <c r="X161" i="5"/>
  <c r="X324" i="5"/>
  <c r="X37" i="5"/>
  <c r="X137" i="5"/>
  <c r="X141" i="5"/>
  <c r="X125" i="5"/>
  <c r="X216" i="5"/>
  <c r="X277" i="5"/>
  <c r="X181" i="5"/>
  <c r="X217" i="5"/>
  <c r="X85" i="5"/>
  <c r="X201" i="5"/>
  <c r="X368" i="5"/>
  <c r="X45" i="5"/>
  <c r="X314" i="5"/>
  <c r="S314" i="5"/>
  <c r="X95" i="5"/>
  <c r="X47" i="5"/>
  <c r="X22" i="5"/>
  <c r="X326" i="5"/>
  <c r="X117" i="5"/>
  <c r="X310" i="5"/>
  <c r="X252" i="5"/>
  <c r="X53" i="5"/>
  <c r="X49" i="5"/>
  <c r="X316" i="5"/>
  <c r="X65" i="5"/>
  <c r="X372" i="5"/>
  <c r="X61" i="5"/>
  <c r="X356" i="5"/>
  <c r="S356" i="5"/>
  <c r="X89" i="5"/>
  <c r="X129" i="5"/>
  <c r="X382" i="5"/>
  <c r="S382" i="5"/>
  <c r="X312" i="5"/>
  <c r="X91" i="5"/>
  <c r="X75" i="5"/>
  <c r="X43" i="5"/>
  <c r="X249" i="5"/>
  <c r="X318" i="5"/>
  <c r="X241" i="5"/>
  <c r="X344" i="5"/>
  <c r="X284" i="5"/>
  <c r="X320" i="5"/>
  <c r="X248" i="5"/>
  <c r="X308" i="5"/>
  <c r="C12" i="6"/>
  <c r="C7" i="6"/>
  <c r="B32" i="6"/>
  <c r="X2317" i="5"/>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X1338" i="5"/>
  <c r="R966" i="5"/>
  <c r="R828" i="5"/>
  <c r="J751" i="5"/>
  <c r="I577" i="5"/>
  <c r="I264" i="5"/>
  <c r="H264" i="5"/>
  <c r="J1491" i="5"/>
  <c r="F2408" i="5"/>
  <c r="R1668" i="5"/>
  <c r="J1576" i="5"/>
  <c r="I1338" i="5"/>
  <c r="X966" i="5"/>
  <c r="J577" i="5"/>
  <c r="X677" i="5"/>
  <c r="F1384" i="5"/>
  <c r="F981" i="5"/>
  <c r="J671" i="5"/>
  <c r="X649" i="5"/>
  <c r="J1050" i="5"/>
  <c r="H2172" i="5"/>
  <c r="J1683" i="5"/>
  <c r="I1384" i="5"/>
  <c r="I1050" i="5"/>
  <c r="I1319" i="5"/>
  <c r="I1132" i="5"/>
  <c r="H981" i="5"/>
  <c r="I649" i="5"/>
  <c r="X1384" i="5"/>
  <c r="R1038" i="5"/>
  <c r="I1014" i="5"/>
  <c r="J1319" i="5"/>
  <c r="J1132" i="5"/>
  <c r="I981" i="5"/>
  <c r="J2172" i="5"/>
  <c r="R1319" i="5"/>
  <c r="J981" i="5"/>
  <c r="X2172" i="5"/>
  <c r="H2115" i="5"/>
  <c r="R1753" i="5"/>
  <c r="J1592" i="5"/>
  <c r="H1592" i="5"/>
  <c r="H1384" i="5"/>
  <c r="I671" i="5"/>
  <c r="J214" i="5"/>
  <c r="F2300" i="5"/>
  <c r="R1592" i="5"/>
  <c r="J1384" i="5"/>
  <c r="X1319" i="5"/>
  <c r="J188" i="5"/>
  <c r="R2300" i="5"/>
  <c r="X1592" i="5"/>
  <c r="R1050" i="5"/>
  <c r="R1014" i="5"/>
  <c r="I1038" i="5"/>
  <c r="F1319" i="5"/>
  <c r="R851" i="5"/>
  <c r="F1946" i="5"/>
  <c r="H1946" i="5"/>
  <c r="X1425" i="5"/>
  <c r="I1380" i="5"/>
  <c r="X871" i="5"/>
  <c r="J462" i="5"/>
  <c r="I1946" i="5"/>
  <c r="R1664" i="5"/>
  <c r="X1157" i="5"/>
  <c r="H462" i="5"/>
  <c r="X23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2396" i="5"/>
  <c r="X716" i="5"/>
  <c r="J402" i="5"/>
  <c r="J1232" i="5"/>
  <c r="F716" i="5"/>
  <c r="R774" i="5"/>
  <c r="X798"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X1066" i="5"/>
  <c r="R2076" i="5"/>
  <c r="J1769" i="5"/>
  <c r="R1672" i="5"/>
  <c r="J1433" i="5"/>
  <c r="J1271" i="5"/>
  <c r="R2256" i="5"/>
  <c r="F1525" i="5"/>
  <c r="R1122" i="5"/>
  <c r="R1271" i="5"/>
  <c r="I601" i="5"/>
  <c r="F1672" i="5"/>
  <c r="J2317" i="5"/>
  <c r="H1463" i="5"/>
  <c r="I1525" i="5"/>
  <c r="H1672" i="5"/>
  <c r="R2317" i="5"/>
  <c r="H2042" i="5"/>
  <c r="J1632" i="5"/>
  <c r="X1433" i="5"/>
  <c r="X1672" i="5"/>
  <c r="F1050" i="5"/>
  <c r="J114" i="5"/>
  <c r="F114" i="5"/>
  <c r="I114" i="5"/>
  <c r="F264" i="5"/>
  <c r="F671" i="5"/>
  <c r="R114" i="5"/>
  <c r="R1723" i="5"/>
  <c r="F1679" i="5"/>
  <c r="H1671" i="5"/>
  <c r="X1324" i="5"/>
  <c r="J1223" i="5"/>
  <c r="J695" i="5"/>
  <c r="I1324" i="5"/>
  <c r="F1680" i="5"/>
  <c r="H1699" i="5"/>
  <c r="X1723" i="5"/>
  <c r="F1312" i="5"/>
  <c r="F2292" i="5"/>
  <c r="I1699" i="5"/>
  <c r="F1608" i="5"/>
  <c r="H1679" i="5"/>
  <c r="X695" i="5"/>
  <c r="I1680" i="5"/>
  <c r="I1312" i="5"/>
  <c r="H1680" i="5"/>
  <c r="H2292" i="5"/>
  <c r="F1935" i="5"/>
  <c r="J1699" i="5"/>
  <c r="J1608" i="5"/>
  <c r="R1711" i="5"/>
  <c r="I1679" i="5"/>
  <c r="R1312" i="5"/>
  <c r="H1312" i="5"/>
  <c r="R761" i="5"/>
  <c r="I2292" i="5"/>
  <c r="R1696" i="5"/>
  <c r="J1692" i="5"/>
  <c r="R1608" i="5"/>
  <c r="X1711"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R1252" i="5"/>
  <c r="H1252" i="5"/>
  <c r="H1232" i="5"/>
  <c r="I595" i="5"/>
  <c r="R446" i="5"/>
  <c r="X2309" i="5"/>
  <c r="F2091" i="5"/>
  <c r="R1858" i="5"/>
  <c r="X1252" i="5"/>
  <c r="H414" i="5"/>
  <c r="H394" i="5"/>
  <c r="X2479" i="5"/>
  <c r="F1858" i="5"/>
  <c r="X1858" i="5"/>
  <c r="X1667" i="5"/>
  <c r="X1507" i="5"/>
  <c r="X1221" i="5"/>
  <c r="R1085" i="5"/>
  <c r="I835" i="5"/>
  <c r="H595" i="5"/>
  <c r="R414" i="5"/>
  <c r="J446" i="5"/>
  <c r="J394" i="5"/>
  <c r="F2479" i="5"/>
  <c r="X2385" i="5"/>
  <c r="J2163" i="5"/>
  <c r="R1652" i="5"/>
  <c r="J1652" i="5"/>
  <c r="F1507" i="5"/>
  <c r="F1221" i="5"/>
  <c r="H1296" i="5"/>
  <c r="F835" i="5"/>
  <c r="R835" i="5"/>
  <c r="R394" i="5"/>
  <c r="I495" i="5"/>
  <c r="F1232" i="5"/>
  <c r="X1899" i="5"/>
  <c r="J1724" i="5"/>
  <c r="H1715" i="5"/>
  <c r="F1402" i="5"/>
  <c r="X1380" i="5"/>
  <c r="X1328" i="5"/>
  <c r="I1094" i="5"/>
  <c r="X970" i="5"/>
  <c r="X2212" i="5"/>
  <c r="X1632" i="5"/>
  <c r="R807" i="5"/>
  <c r="J238" i="5"/>
  <c r="J2132" i="5"/>
  <c r="J2160" i="5"/>
  <c r="X1918" i="5"/>
  <c r="I1715" i="5"/>
  <c r="H1425" i="5"/>
  <c r="H1328" i="5"/>
  <c r="I607" i="5"/>
  <c r="F807" i="5"/>
  <c r="J313" i="5"/>
  <c r="H238" i="5"/>
  <c r="R2132" i="5"/>
  <c r="R2160" i="5"/>
  <c r="F1918" i="5"/>
  <c r="J1715" i="5"/>
  <c r="X1402" i="5"/>
  <c r="R1066" i="5"/>
  <c r="X1307" i="5"/>
  <c r="J1144" i="5"/>
  <c r="H882" i="5"/>
  <c r="H446" i="5"/>
  <c r="I807" i="5"/>
  <c r="F174" i="5"/>
  <c r="X2132" i="5"/>
  <c r="H1899" i="5"/>
  <c r="I1918" i="5"/>
  <c r="R1715" i="5"/>
  <c r="H1683" i="5"/>
  <c r="R1284" i="5"/>
  <c r="F1307" i="5"/>
  <c r="F882" i="5"/>
  <c r="I1402" i="5"/>
  <c r="H1918" i="5"/>
  <c r="I1683" i="5"/>
  <c r="X1284" i="5"/>
  <c r="I1122" i="5"/>
  <c r="I1066" i="5"/>
  <c r="I882" i="5"/>
  <c r="F313" i="5"/>
  <c r="R882" i="5"/>
  <c r="X782" i="5"/>
  <c r="F1899" i="5"/>
  <c r="R1918" i="5"/>
  <c r="R1724" i="5"/>
  <c r="R1683" i="5"/>
  <c r="X1525" i="5"/>
  <c r="J1307" i="5"/>
  <c r="J2180" i="5"/>
  <c r="H2163" i="5"/>
  <c r="R2183" i="5"/>
  <c r="J1667" i="5"/>
  <c r="R1659" i="5"/>
  <c r="X1687" i="5"/>
  <c r="H1651" i="5"/>
  <c r="I1643" i="5"/>
  <c r="H941" i="5"/>
  <c r="I719" i="5"/>
  <c r="R2180" i="5"/>
  <c r="I2163" i="5"/>
  <c r="X2011" i="5"/>
  <c r="X2091" i="5"/>
  <c r="R1667" i="5"/>
  <c r="F1707" i="5"/>
  <c r="X1659" i="5"/>
  <c r="I1651" i="5"/>
  <c r="J1643" i="5"/>
  <c r="X941" i="5"/>
  <c r="X766" i="5"/>
  <c r="H390" i="5"/>
  <c r="J719" i="5"/>
  <c r="J2453" i="5"/>
  <c r="F2214" i="5"/>
  <c r="X2214" i="5"/>
  <c r="X2183" i="5"/>
  <c r="R2163" i="5"/>
  <c r="I2042" i="5"/>
  <c r="R1656" i="5"/>
  <c r="R1651" i="5"/>
  <c r="H1707" i="5"/>
  <c r="X1643" i="5"/>
  <c r="I941" i="5"/>
  <c r="H766" i="5"/>
  <c r="J679" i="5"/>
  <c r="H719" i="5"/>
  <c r="I679" i="5"/>
  <c r="X679" i="5"/>
  <c r="R390" i="5"/>
  <c r="F2011" i="5"/>
  <c r="R2453" i="5"/>
  <c r="H2214" i="5"/>
  <c r="J2042" i="5"/>
  <c r="H2091" i="5"/>
  <c r="H1687" i="5"/>
  <c r="X1651" i="5"/>
  <c r="I1707" i="5"/>
  <c r="R941" i="5"/>
  <c r="I766" i="5"/>
  <c r="R719" i="5"/>
  <c r="F2252" i="5"/>
  <c r="X2252" i="5"/>
  <c r="J2196" i="5"/>
  <c r="H2183" i="5"/>
  <c r="R2011" i="5"/>
  <c r="R2042" i="5"/>
  <c r="I2091" i="5"/>
  <c r="H1659" i="5"/>
  <c r="F1643" i="5"/>
  <c r="I1687" i="5"/>
  <c r="F1667" i="5"/>
  <c r="J1707" i="5"/>
  <c r="J766" i="5"/>
  <c r="H599" i="5"/>
  <c r="R2196" i="5"/>
  <c r="I2183" i="5"/>
  <c r="X2042" i="5"/>
  <c r="J2091" i="5"/>
  <c r="J1656" i="5"/>
  <c r="H1667" i="5"/>
  <c r="I1659" i="5"/>
  <c r="J1687" i="5"/>
  <c r="R1707" i="5"/>
  <c r="J643" i="5"/>
  <c r="J2183" i="5"/>
  <c r="I1667" i="5"/>
  <c r="J1659" i="5"/>
  <c r="R1687" i="5"/>
  <c r="H679" i="5"/>
  <c r="F679" i="5"/>
  <c r="X2196" i="5"/>
  <c r="X2408" i="5"/>
  <c r="I2115" i="5"/>
  <c r="R1773" i="5"/>
  <c r="R1139" i="5"/>
  <c r="H868" i="5"/>
  <c r="X851" i="5"/>
  <c r="R753" i="5"/>
  <c r="J438" i="5"/>
  <c r="J410" i="5"/>
  <c r="J292" i="5"/>
  <c r="H276" i="5"/>
  <c r="X1139" i="5"/>
  <c r="J2115" i="5"/>
  <c r="I1854" i="5"/>
  <c r="X1841" i="5"/>
  <c r="H1773" i="5"/>
  <c r="H1810" i="5"/>
  <c r="X1773" i="5"/>
  <c r="R978" i="5"/>
  <c r="F851" i="5"/>
  <c r="F816" i="5"/>
  <c r="I579" i="5"/>
  <c r="H292" i="5"/>
  <c r="R2115" i="5"/>
  <c r="H1854" i="5"/>
  <c r="I1810" i="5"/>
  <c r="F1773" i="5"/>
  <c r="X729" i="5"/>
  <c r="X1085" i="5"/>
  <c r="J868" i="5"/>
  <c r="R579" i="5"/>
  <c r="F1841" i="5"/>
  <c r="J1854" i="5"/>
  <c r="J1810" i="5"/>
  <c r="H1139" i="5"/>
  <c r="R1291" i="5"/>
  <c r="I887" i="5"/>
  <c r="F737" i="5"/>
  <c r="H579" i="5"/>
  <c r="J276" i="5"/>
  <c r="H1085" i="5"/>
  <c r="R868" i="5"/>
  <c r="J591" i="5"/>
  <c r="I86" i="5"/>
  <c r="I2416" i="5"/>
  <c r="H1841" i="5"/>
  <c r="R1854" i="5"/>
  <c r="X1810" i="5"/>
  <c r="H1316" i="5"/>
  <c r="I978" i="5"/>
  <c r="X868" i="5"/>
  <c r="F887" i="5"/>
  <c r="R729" i="5"/>
  <c r="X737" i="5"/>
  <c r="F523" i="5"/>
  <c r="F1139" i="5"/>
  <c r="J579" i="5"/>
  <c r="I1841" i="5"/>
  <c r="X1854"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416" i="5"/>
  <c r="J2159" i="5"/>
  <c r="F1875" i="5"/>
  <c r="X1800" i="5"/>
  <c r="R1769" i="5"/>
  <c r="R1699" i="5"/>
  <c r="X1608" i="5"/>
  <c r="X1576" i="5"/>
  <c r="I1695" i="5"/>
  <c r="I1671" i="5"/>
  <c r="F1125" i="5"/>
  <c r="F874" i="5"/>
  <c r="R887" i="5"/>
  <c r="X828" i="5"/>
  <c r="F782" i="5"/>
  <c r="R756" i="5"/>
  <c r="I587" i="5"/>
  <c r="R430" i="5"/>
  <c r="J434" i="5"/>
  <c r="F101" i="5"/>
  <c r="X2324" i="5"/>
  <c r="H2011" i="5"/>
  <c r="F639" i="5"/>
  <c r="J206" i="5"/>
  <c r="F2196" i="5"/>
  <c r="R2416" i="5"/>
  <c r="H2408" i="5"/>
  <c r="X2316" i="5"/>
  <c r="H2010" i="5"/>
  <c r="J1875" i="5"/>
  <c r="X1769" i="5"/>
  <c r="J1668" i="5"/>
  <c r="X1699" i="5"/>
  <c r="J1695" i="5"/>
  <c r="F1699" i="5"/>
  <c r="F1711" i="5"/>
  <c r="J1671" i="5"/>
  <c r="R1002" i="5"/>
  <c r="X1351" i="5"/>
  <c r="X1291"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X1189" i="5"/>
  <c r="J1351" i="5"/>
  <c r="I1291" i="5"/>
  <c r="R874" i="5"/>
  <c r="R737" i="5"/>
  <c r="X748" i="5"/>
  <c r="I716" i="5"/>
  <c r="R717" i="5"/>
  <c r="F756" i="5"/>
  <c r="I305" i="5"/>
  <c r="H188" i="5"/>
  <c r="F188" i="5"/>
  <c r="R206" i="5"/>
  <c r="F280" i="5"/>
  <c r="X1509" i="5"/>
  <c r="F1189" i="5"/>
  <c r="I982" i="5"/>
  <c r="J1291" i="5"/>
  <c r="X973" i="5"/>
  <c r="F748" i="5"/>
  <c r="J716" i="5"/>
  <c r="H639" i="5"/>
  <c r="H587" i="5"/>
  <c r="R434" i="5"/>
  <c r="H430" i="5"/>
  <c r="I280" i="5"/>
  <c r="I188" i="5"/>
  <c r="F2060" i="5"/>
  <c r="H555" i="5"/>
  <c r="H2196" i="5"/>
  <c r="F2404" i="5"/>
  <c r="F2385" i="5"/>
  <c r="R2288" i="5"/>
  <c r="X2153" i="5"/>
  <c r="R2159" i="5"/>
  <c r="I2099" i="5"/>
  <c r="R2034" i="5"/>
  <c r="X1875" i="5"/>
  <c r="I1866" i="5"/>
  <c r="X1303" i="5"/>
  <c r="I1144" i="5"/>
  <c r="J1073" i="5"/>
  <c r="R793" i="5"/>
  <c r="I633" i="5"/>
  <c r="H669" i="5"/>
  <c r="X633" i="5"/>
  <c r="F1939" i="5"/>
  <c r="F2288" i="5"/>
  <c r="F2153" i="5"/>
  <c r="J2099" i="5"/>
  <c r="J1939" i="5"/>
  <c r="X2034" i="5"/>
  <c r="J1866" i="5"/>
  <c r="I1760" i="5"/>
  <c r="X1470" i="5"/>
  <c r="F1192" i="5"/>
  <c r="R1114" i="5"/>
  <c r="I1034" i="5"/>
  <c r="F1303" i="5"/>
  <c r="X1144" i="5"/>
  <c r="R1073" i="5"/>
  <c r="F813" i="5"/>
  <c r="J813" i="5"/>
  <c r="F242" i="5"/>
  <c r="J1526" i="5"/>
  <c r="I1526" i="5"/>
  <c r="H1526" i="5"/>
  <c r="X1526" i="5"/>
  <c r="F591" i="5"/>
  <c r="R591" i="5"/>
  <c r="I2385" i="5"/>
  <c r="H2404" i="5"/>
  <c r="H2179" i="5"/>
  <c r="R2099" i="5"/>
  <c r="R1939" i="5"/>
  <c r="R1866" i="5"/>
  <c r="J1192" i="5"/>
  <c r="F1144" i="5"/>
  <c r="F866" i="5"/>
  <c r="J302" i="5"/>
  <c r="H1939" i="5"/>
  <c r="H242" i="5"/>
  <c r="J2404" i="5"/>
  <c r="X2159" i="5"/>
  <c r="I2179" i="5"/>
  <c r="X1939" i="5"/>
  <c r="X1866" i="5"/>
  <c r="I1785" i="5"/>
  <c r="J1470" i="5"/>
  <c r="I1130" i="5"/>
  <c r="I1114" i="5"/>
  <c r="I1303" i="5"/>
  <c r="R1144" i="5"/>
  <c r="X813" i="5"/>
  <c r="H633" i="5"/>
  <c r="R422" i="5"/>
  <c r="I2288" i="5"/>
  <c r="J1434" i="5"/>
  <c r="I1434" i="5"/>
  <c r="H1434" i="5"/>
  <c r="R2404" i="5"/>
  <c r="H2385" i="5"/>
  <c r="J2179" i="5"/>
  <c r="X2099" i="5"/>
  <c r="J1951" i="5"/>
  <c r="J1785" i="5"/>
  <c r="J1303" i="5"/>
  <c r="X1073" i="5"/>
  <c r="J422" i="5"/>
  <c r="R302" i="5"/>
  <c r="F329" i="5"/>
  <c r="H378" i="5"/>
  <c r="J329" i="5"/>
  <c r="F70" i="5"/>
  <c r="R70" i="5"/>
  <c r="F2380" i="5"/>
  <c r="X2404" i="5"/>
  <c r="J2385" i="5"/>
  <c r="R2179" i="5"/>
  <c r="H2159" i="5"/>
  <c r="F2099" i="5"/>
  <c r="R1951" i="5"/>
  <c r="H2034" i="5"/>
  <c r="F1866" i="5"/>
  <c r="R1785" i="5"/>
  <c r="R1130" i="5"/>
  <c r="R1303" i="5"/>
  <c r="I970" i="5"/>
  <c r="F1073" i="5"/>
  <c r="F970" i="5"/>
  <c r="I816" i="5"/>
  <c r="I329" i="5"/>
  <c r="J378" i="5"/>
  <c r="I302" i="5"/>
  <c r="H200" i="5"/>
  <c r="R2385" i="5"/>
  <c r="I2159" i="5"/>
  <c r="X1951" i="5"/>
  <c r="I2034" i="5"/>
  <c r="X1785" i="5"/>
  <c r="I1470" i="5"/>
  <c r="R1470" i="5"/>
  <c r="R970" i="5"/>
  <c r="H1144" i="5"/>
  <c r="H970" i="5"/>
  <c r="J816" i="5"/>
  <c r="R816" i="5"/>
  <c r="F302" i="5"/>
  <c r="I200" i="5"/>
  <c r="J70" i="5"/>
  <c r="I70" i="5"/>
  <c r="F200" i="5"/>
  <c r="R1054" i="5"/>
  <c r="I890" i="5"/>
  <c r="H866" i="5"/>
  <c r="R711" i="5"/>
  <c r="R426" i="5"/>
  <c r="J193" i="5"/>
  <c r="R607" i="5"/>
  <c r="J711" i="5"/>
  <c r="X2464" i="5"/>
  <c r="J2464" i="5"/>
  <c r="F1695" i="5"/>
  <c r="I2204" i="5"/>
  <c r="R2204" i="5"/>
  <c r="J2204" i="5"/>
  <c r="H2204" i="5"/>
  <c r="F2204" i="5"/>
  <c r="X2204" i="5"/>
  <c r="X639" i="5"/>
  <c r="R639" i="5"/>
  <c r="J1066" i="5"/>
  <c r="H1066" i="5"/>
  <c r="X671" i="5"/>
  <c r="R671" i="5"/>
  <c r="H174" i="5"/>
  <c r="R174" i="5"/>
  <c r="J174" i="5"/>
  <c r="H807" i="5"/>
  <c r="J807" i="5"/>
  <c r="X807" i="5"/>
  <c r="X643"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X866" i="5"/>
  <c r="I678" i="5"/>
  <c r="J426" i="5"/>
  <c r="F2264" i="5"/>
  <c r="X2264" i="5"/>
  <c r="I2198" i="5"/>
  <c r="R2198" i="5"/>
  <c r="J2198" i="5"/>
  <c r="X1050" i="5"/>
  <c r="H1050" i="5"/>
  <c r="R577" i="5"/>
  <c r="F577" i="5"/>
  <c r="R305" i="5"/>
  <c r="H305" i="5"/>
  <c r="R242" i="5"/>
  <c r="J242" i="5"/>
  <c r="I242" i="5"/>
  <c r="J1760" i="5"/>
  <c r="I1509" i="5"/>
  <c r="X1463"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H42" i="5"/>
  <c r="I42" i="5"/>
  <c r="R42" i="5"/>
  <c r="H90" i="5"/>
  <c r="R90" i="5"/>
  <c r="I90" i="5"/>
  <c r="J90" i="5"/>
  <c r="X2333"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X1070" i="5"/>
  <c r="J1070" i="5"/>
  <c r="H1070" i="5"/>
  <c r="F1070" i="5"/>
  <c r="X1034" i="5"/>
  <c r="F1034" i="5"/>
  <c r="H1034" i="5"/>
  <c r="J1034" i="5"/>
  <c r="H793" i="5"/>
  <c r="I793" i="5"/>
  <c r="J793" i="5"/>
  <c r="F793" i="5"/>
  <c r="X793" i="5"/>
  <c r="X1006" i="5"/>
  <c r="J1006" i="5"/>
  <c r="H1006" i="5"/>
  <c r="F1006" i="5"/>
  <c r="X631"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X1122" i="5"/>
  <c r="H1122" i="5"/>
  <c r="F1122" i="5"/>
  <c r="J1122" i="5"/>
  <c r="J942" i="5"/>
  <c r="H942" i="5"/>
  <c r="F942" i="5"/>
  <c r="J887" i="5"/>
  <c r="H887" i="5"/>
  <c r="X978" i="5"/>
  <c r="H978" i="5"/>
  <c r="F978" i="5"/>
  <c r="J978" i="5"/>
  <c r="H773" i="5"/>
  <c r="F773" i="5"/>
  <c r="I773" i="5"/>
  <c r="X773" i="5"/>
  <c r="J773" i="5"/>
  <c r="I709" i="5"/>
  <c r="F709" i="5"/>
  <c r="X709" i="5"/>
  <c r="J575" i="5"/>
  <c r="F575" i="5"/>
  <c r="R575" i="5"/>
  <c r="I422" i="5"/>
  <c r="F422" i="5"/>
  <c r="F378" i="5"/>
  <c r="I378" i="5"/>
  <c r="R296" i="5"/>
  <c r="F296" i="5"/>
  <c r="J289" i="5"/>
  <c r="H2416" i="5"/>
  <c r="F2416" i="5"/>
  <c r="I2172" i="5"/>
  <c r="F2172" i="5"/>
  <c r="I2283" i="5"/>
  <c r="R2283" i="5"/>
  <c r="H2283" i="5"/>
  <c r="F2283" i="5"/>
  <c r="X2283" i="5"/>
  <c r="F2179" i="5"/>
  <c r="X2179" i="5"/>
  <c r="X2236" i="5"/>
  <c r="R2236" i="5"/>
  <c r="J2236" i="5"/>
  <c r="H2236" i="5"/>
  <c r="F2236" i="5"/>
  <c r="H2132" i="5"/>
  <c r="F2132" i="5"/>
  <c r="I2132" i="5"/>
  <c r="I1951" i="5"/>
  <c r="H1951" i="5"/>
  <c r="F1951" i="5"/>
  <c r="F1760" i="5"/>
  <c r="X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X1203" i="5"/>
  <c r="I1189" i="5"/>
  <c r="R1189" i="5"/>
  <c r="J1189" i="5"/>
  <c r="X1014" i="5"/>
  <c r="F1014" i="5"/>
  <c r="J1014" i="5"/>
  <c r="H1014" i="5"/>
  <c r="J882" i="5"/>
  <c r="H749" i="5"/>
  <c r="I749" i="5"/>
  <c r="X749" i="5"/>
  <c r="J749" i="5"/>
  <c r="F749" i="5"/>
  <c r="J851" i="5"/>
  <c r="H851" i="5"/>
  <c r="H753" i="5"/>
  <c r="I753" i="5"/>
  <c r="J753" i="5"/>
  <c r="F753" i="5"/>
  <c r="X753" i="5"/>
  <c r="X647"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X1640" i="5"/>
  <c r="F1640" i="5"/>
  <c r="I1640" i="5"/>
  <c r="H1640" i="5"/>
  <c r="J1753" i="5"/>
  <c r="H1753" i="5"/>
  <c r="R1509" i="5"/>
  <c r="H1509" i="5"/>
  <c r="F1509" i="5"/>
  <c r="X1078" i="5"/>
  <c r="J1078" i="5"/>
  <c r="H1078" i="5"/>
  <c r="F1078" i="5"/>
  <c r="X1106" i="5"/>
  <c r="J1106" i="5"/>
  <c r="H1106" i="5"/>
  <c r="F1106" i="5"/>
  <c r="I661" i="5"/>
  <c r="F661" i="5"/>
  <c r="X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X2231" i="5"/>
  <c r="F2231" i="5"/>
  <c r="F2453" i="5"/>
  <c r="H2453" i="5"/>
  <c r="X2453" i="5"/>
  <c r="I2453" i="5"/>
  <c r="X2115"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X2356" i="5"/>
  <c r="R2356" i="5"/>
  <c r="J2356" i="5"/>
  <c r="I2356" i="5"/>
  <c r="F2163" i="5"/>
  <c r="X2163" i="5"/>
  <c r="X1724" i="5"/>
  <c r="I1724" i="5"/>
  <c r="H1724" i="5"/>
  <c r="F1724" i="5"/>
  <c r="I1429" i="5"/>
  <c r="H1429" i="5"/>
  <c r="F1429" i="5"/>
  <c r="R1429" i="5"/>
  <c r="X1692" i="5"/>
  <c r="I1692" i="5"/>
  <c r="H1692" i="5"/>
  <c r="F1692" i="5"/>
  <c r="J1328" i="5"/>
  <c r="I1328" i="5"/>
  <c r="F1328" i="5"/>
  <c r="X1094" i="5"/>
  <c r="F1094" i="5"/>
  <c r="J1094" i="5"/>
  <c r="H1094" i="5"/>
  <c r="H1109" i="5"/>
  <c r="X1109" i="5"/>
  <c r="X1038"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X2325"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I1433" i="5"/>
  <c r="R1433" i="5"/>
  <c r="F1433" i="5"/>
  <c r="R1380" i="5"/>
  <c r="J1380" i="5"/>
  <c r="H1380" i="5"/>
  <c r="F1380" i="5"/>
  <c r="X1132" i="5"/>
  <c r="F1132" i="5"/>
  <c r="H1132" i="5"/>
  <c r="R1180" i="5"/>
  <c r="J1180" i="5"/>
  <c r="F1180" i="5"/>
  <c r="H1180" i="5"/>
  <c r="X1180" i="5"/>
  <c r="I1180" i="5"/>
  <c r="X1130" i="5"/>
  <c r="J1130" i="5"/>
  <c r="H1130" i="5"/>
  <c r="F1130" i="5"/>
  <c r="I717" i="5"/>
  <c r="J717" i="5"/>
  <c r="F717" i="5"/>
  <c r="X717" i="5"/>
  <c r="X982" i="5"/>
  <c r="J982" i="5"/>
  <c r="H982" i="5"/>
  <c r="F982" i="5"/>
  <c r="H765" i="5"/>
  <c r="J765" i="5"/>
  <c r="I765" i="5"/>
  <c r="F765" i="5"/>
  <c r="X765"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5" i="5"/>
  <c r="X2425" i="5"/>
  <c r="R2425" i="5"/>
  <c r="J2425" i="5"/>
  <c r="I2425" i="5"/>
  <c r="H2425" i="5"/>
  <c r="D5" i="6"/>
  <c r="C5" i="6"/>
  <c r="F2445" i="5"/>
  <c r="H2445" i="5"/>
  <c r="X2445" i="5"/>
  <c r="J2445" i="5"/>
  <c r="I2445" i="5"/>
  <c r="R2445" i="5"/>
  <c r="G22" i="6"/>
  <c r="B47" i="6"/>
  <c r="G47" i="6"/>
  <c r="J2503" i="5"/>
  <c r="I2503" i="5"/>
  <c r="H2503" i="5"/>
  <c r="R2503" i="5"/>
  <c r="F2503" i="5"/>
  <c r="X2503" i="5"/>
  <c r="F2433" i="5"/>
  <c r="R2433" i="5"/>
  <c r="J2433" i="5"/>
  <c r="I2433" i="5"/>
  <c r="H2433" i="5"/>
  <c r="X2433" i="5"/>
  <c r="H2458" i="5"/>
  <c r="R2458" i="5"/>
  <c r="J2458" i="5"/>
  <c r="I2458" i="5"/>
  <c r="F2458" i="5"/>
  <c r="X2458" i="5"/>
  <c r="I2398" i="5"/>
  <c r="H2398" i="5"/>
  <c r="F2398" i="5"/>
  <c r="R2398" i="5"/>
  <c r="J2398" i="5"/>
  <c r="X2398" i="5"/>
  <c r="J2391" i="5"/>
  <c r="I2391" i="5"/>
  <c r="R2391" i="5"/>
  <c r="H2391" i="5"/>
  <c r="F2391" i="5"/>
  <c r="X2391" i="5"/>
  <c r="H2368" i="5"/>
  <c r="F2368" i="5"/>
  <c r="J2368" i="5"/>
  <c r="I2368" i="5"/>
  <c r="X2368" i="5"/>
  <c r="R2368" i="5"/>
  <c r="H2382" i="5"/>
  <c r="J2382" i="5"/>
  <c r="R2382" i="5"/>
  <c r="I2382" i="5"/>
  <c r="F2382" i="5"/>
  <c r="X2382" i="5"/>
  <c r="F2318" i="5"/>
  <c r="X2318" i="5"/>
  <c r="I2318" i="5"/>
  <c r="J2318" i="5"/>
  <c r="H2318" i="5"/>
  <c r="R2318" i="5"/>
  <c r="R2278" i="5"/>
  <c r="F2278" i="5"/>
  <c r="X2278" i="5"/>
  <c r="J2278" i="5"/>
  <c r="I2278" i="5"/>
  <c r="H2278" i="5"/>
  <c r="R2271" i="5"/>
  <c r="J2271" i="5"/>
  <c r="I2271" i="5"/>
  <c r="H2271" i="5"/>
  <c r="X2271" i="5"/>
  <c r="F2271" i="5"/>
  <c r="J2199" i="5"/>
  <c r="X2199" i="5"/>
  <c r="R2199" i="5"/>
  <c r="I2199" i="5"/>
  <c r="H2199" i="5"/>
  <c r="F2199" i="5"/>
  <c r="H2253" i="5"/>
  <c r="F2253" i="5"/>
  <c r="X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X2154" i="5"/>
  <c r="F2205" i="5"/>
  <c r="R2205" i="5"/>
  <c r="J2205" i="5"/>
  <c r="I2205" i="5"/>
  <c r="H2205" i="5"/>
  <c r="X2205" i="5"/>
  <c r="F2197" i="5"/>
  <c r="R2197" i="5"/>
  <c r="J2197" i="5"/>
  <c r="I2197" i="5"/>
  <c r="H2197" i="5"/>
  <c r="X2197" i="5"/>
  <c r="J2178" i="5"/>
  <c r="I2178" i="5"/>
  <c r="H2178" i="5"/>
  <c r="F2178" i="5"/>
  <c r="R2178" i="5"/>
  <c r="X2178" i="5"/>
  <c r="F2065" i="5"/>
  <c r="X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X1925" i="5"/>
  <c r="R2037" i="5"/>
  <c r="J2037" i="5"/>
  <c r="I2037" i="5"/>
  <c r="H2037" i="5"/>
  <c r="F2037" i="5"/>
  <c r="X2037" i="5"/>
  <c r="R1973" i="5"/>
  <c r="J1973" i="5"/>
  <c r="I1973" i="5"/>
  <c r="H1973" i="5"/>
  <c r="F1973" i="5"/>
  <c r="X1973" i="5"/>
  <c r="F1851" i="5"/>
  <c r="X1851" i="5"/>
  <c r="J1851" i="5"/>
  <c r="R1851" i="5"/>
  <c r="I1851" i="5"/>
  <c r="H1851" i="5"/>
  <c r="R2017" i="5"/>
  <c r="J2017" i="5"/>
  <c r="I2017" i="5"/>
  <c r="H2017" i="5"/>
  <c r="F2017" i="5"/>
  <c r="X2017" i="5"/>
  <c r="R1997" i="5"/>
  <c r="J1997" i="5"/>
  <c r="I1997" i="5"/>
  <c r="H1997" i="5"/>
  <c r="F1997" i="5"/>
  <c r="X1997" i="5"/>
  <c r="I1844" i="5"/>
  <c r="H1844" i="5"/>
  <c r="F1844" i="5"/>
  <c r="R1844" i="5"/>
  <c r="J1844" i="5"/>
  <c r="X1844" i="5"/>
  <c r="R1977" i="5"/>
  <c r="J1977" i="5"/>
  <c r="I1977" i="5"/>
  <c r="H1977" i="5"/>
  <c r="F1977" i="5"/>
  <c r="X1977" i="5"/>
  <c r="R2045" i="5"/>
  <c r="J2045" i="5"/>
  <c r="I2045" i="5"/>
  <c r="H2045" i="5"/>
  <c r="F2045" i="5"/>
  <c r="X2045" i="5"/>
  <c r="H1782" i="5"/>
  <c r="F1782" i="5"/>
  <c r="X1782" i="5"/>
  <c r="R1782" i="5"/>
  <c r="J1782" i="5"/>
  <c r="I1782" i="5"/>
  <c r="R1825" i="5"/>
  <c r="I1825" i="5"/>
  <c r="H1825" i="5"/>
  <c r="F1825" i="5"/>
  <c r="X1825" i="5"/>
  <c r="J1825" i="5"/>
  <c r="I1832" i="5"/>
  <c r="R1832" i="5"/>
  <c r="J1832" i="5"/>
  <c r="H1832" i="5"/>
  <c r="F1832" i="5"/>
  <c r="X1832" i="5"/>
  <c r="I1913" i="5"/>
  <c r="H1913" i="5"/>
  <c r="F1913" i="5"/>
  <c r="R1913" i="5"/>
  <c r="J1913" i="5"/>
  <c r="X1913" i="5"/>
  <c r="R1736" i="5"/>
  <c r="H1736" i="5"/>
  <c r="F1736" i="5"/>
  <c r="X1736" i="5"/>
  <c r="J1736" i="5"/>
  <c r="I1736" i="5"/>
  <c r="F1549" i="5"/>
  <c r="H1549" i="5"/>
  <c r="X1549" i="5"/>
  <c r="R1549" i="5"/>
  <c r="J1549" i="5"/>
  <c r="I1549" i="5"/>
  <c r="R1746" i="5"/>
  <c r="J1746" i="5"/>
  <c r="I1746" i="5"/>
  <c r="H1746" i="5"/>
  <c r="F1746" i="5"/>
  <c r="X1746" i="5"/>
  <c r="R1670" i="5"/>
  <c r="J1670" i="5"/>
  <c r="I1670" i="5"/>
  <c r="H1670" i="5"/>
  <c r="F1670" i="5"/>
  <c r="X1670" i="5"/>
  <c r="R1551" i="5"/>
  <c r="J1551" i="5"/>
  <c r="H1551" i="5"/>
  <c r="I1551" i="5"/>
  <c r="X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X1412" i="5"/>
  <c r="I1614" i="5"/>
  <c r="H1614" i="5"/>
  <c r="F1614" i="5"/>
  <c r="R1614" i="5"/>
  <c r="J1614" i="5"/>
  <c r="X1614" i="5"/>
  <c r="I1582" i="5"/>
  <c r="H1582" i="5"/>
  <c r="F1582" i="5"/>
  <c r="R1582" i="5"/>
  <c r="J1582" i="5"/>
  <c r="X1582" i="5"/>
  <c r="R1345" i="5"/>
  <c r="X1345" i="5"/>
  <c r="I1345" i="5"/>
  <c r="H1345" i="5"/>
  <c r="J1345" i="5"/>
  <c r="F1345" i="5"/>
  <c r="H1475" i="5"/>
  <c r="F1475" i="5"/>
  <c r="X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X1583" i="5"/>
  <c r="J1444" i="5"/>
  <c r="H1444" i="5"/>
  <c r="I1444" i="5"/>
  <c r="F1444" i="5"/>
  <c r="R1444" i="5"/>
  <c r="X1444" i="5"/>
  <c r="R1591" i="5"/>
  <c r="J1591" i="5"/>
  <c r="I1591" i="5"/>
  <c r="H1591" i="5"/>
  <c r="F1591" i="5"/>
  <c r="X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X1334" i="5"/>
  <c r="I1302" i="5"/>
  <c r="H1302" i="5"/>
  <c r="R1302" i="5"/>
  <c r="J1302" i="5"/>
  <c r="F1302" i="5"/>
  <c r="X1302" i="5"/>
  <c r="I1270" i="5"/>
  <c r="H1270" i="5"/>
  <c r="R1270" i="5"/>
  <c r="J1270" i="5"/>
  <c r="F1270" i="5"/>
  <c r="X1270" i="5"/>
  <c r="F1365" i="5"/>
  <c r="R1365" i="5"/>
  <c r="J1365" i="5"/>
  <c r="I1365" i="5"/>
  <c r="H1365" i="5"/>
  <c r="X1365" i="5"/>
  <c r="H1015" i="5"/>
  <c r="F1015" i="5"/>
  <c r="X1015" i="5"/>
  <c r="R1015" i="5"/>
  <c r="I1015" i="5"/>
  <c r="J1015" i="5"/>
  <c r="R1136" i="5"/>
  <c r="J1136" i="5"/>
  <c r="I1136" i="5"/>
  <c r="H1136" i="5"/>
  <c r="X1136" i="5"/>
  <c r="F1136" i="5"/>
  <c r="F1161" i="5"/>
  <c r="X1161" i="5"/>
  <c r="R1161" i="5"/>
  <c r="J1161" i="5"/>
  <c r="I1161" i="5"/>
  <c r="H1161" i="5"/>
  <c r="H1119" i="5"/>
  <c r="F1119" i="5"/>
  <c r="X1119" i="5"/>
  <c r="R1119" i="5"/>
  <c r="I1119" i="5"/>
  <c r="J1119" i="5"/>
  <c r="H1055" i="5"/>
  <c r="F1055" i="5"/>
  <c r="X1055" i="5"/>
  <c r="R1055" i="5"/>
  <c r="I1055" i="5"/>
  <c r="J1055" i="5"/>
  <c r="H991" i="5"/>
  <c r="F991" i="5"/>
  <c r="X991" i="5"/>
  <c r="R991" i="5"/>
  <c r="J991" i="5"/>
  <c r="I991" i="5"/>
  <c r="F1237" i="5"/>
  <c r="X1237" i="5"/>
  <c r="R1237" i="5"/>
  <c r="J1237" i="5"/>
  <c r="H1237" i="5"/>
  <c r="I1237" i="5"/>
  <c r="H987" i="5"/>
  <c r="F987" i="5"/>
  <c r="X987" i="5"/>
  <c r="R987" i="5"/>
  <c r="J987" i="5"/>
  <c r="I987" i="5"/>
  <c r="H1115" i="5"/>
  <c r="F1115" i="5"/>
  <c r="X1115" i="5"/>
  <c r="R1115" i="5"/>
  <c r="J1115" i="5"/>
  <c r="I1115" i="5"/>
  <c r="H1051" i="5"/>
  <c r="F1051" i="5"/>
  <c r="X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74" i="4"/>
  <c r="D37" i="4"/>
  <c r="D61" i="4"/>
  <c r="D43" i="4"/>
  <c r="D49" i="4"/>
  <c r="D31" i="4"/>
  <c r="D67" i="4"/>
  <c r="D55" i="4"/>
  <c r="A17" i="6"/>
  <c r="B35" i="4"/>
  <c r="A22" i="6"/>
  <c r="B46" i="6"/>
  <c r="G46" i="6"/>
  <c r="B26" i="6"/>
  <c r="G26" i="6"/>
  <c r="G21" i="6"/>
  <c r="H21" i="6"/>
  <c r="B36" i="6"/>
  <c r="G36" i="6"/>
  <c r="G20" i="6"/>
  <c r="H20" i="6"/>
  <c r="B45" i="6"/>
  <c r="G45" i="6"/>
  <c r="D17" i="6"/>
  <c r="C17" i="6"/>
  <c r="H2438" i="5"/>
  <c r="F2438" i="5"/>
  <c r="X2438" i="5"/>
  <c r="R2438" i="5"/>
  <c r="J2438" i="5"/>
  <c r="I2438" i="5"/>
  <c r="F2413" i="5"/>
  <c r="X2413" i="5"/>
  <c r="R2413" i="5"/>
  <c r="J2413" i="5"/>
  <c r="I2413" i="5"/>
  <c r="H2413" i="5"/>
  <c r="J2447" i="5"/>
  <c r="F2447" i="5"/>
  <c r="X2447" i="5"/>
  <c r="I2447" i="5"/>
  <c r="H2447" i="5"/>
  <c r="R2447" i="5"/>
  <c r="B27" i="6"/>
  <c r="G27" i="6"/>
  <c r="I2426" i="5"/>
  <c r="H2426" i="5"/>
  <c r="F2426" i="5"/>
  <c r="X2426" i="5"/>
  <c r="R2426" i="5"/>
  <c r="J2426" i="5"/>
  <c r="J2377" i="5"/>
  <c r="H2377" i="5"/>
  <c r="F2377" i="5"/>
  <c r="X2377" i="5"/>
  <c r="R2377" i="5"/>
  <c r="I2377" i="5"/>
  <c r="F2286" i="5"/>
  <c r="R2286" i="5"/>
  <c r="I2286" i="5"/>
  <c r="J2286" i="5"/>
  <c r="H2286" i="5"/>
  <c r="X2286" i="5"/>
  <c r="J2191" i="5"/>
  <c r="X2191" i="5"/>
  <c r="R2191" i="5"/>
  <c r="I2191" i="5"/>
  <c r="H2191" i="5"/>
  <c r="F2191" i="5"/>
  <c r="I2134" i="5"/>
  <c r="H2134" i="5"/>
  <c r="F2134" i="5"/>
  <c r="R2134" i="5"/>
  <c r="X2134" i="5"/>
  <c r="J2134" i="5"/>
  <c r="H2265" i="5"/>
  <c r="F2265" i="5"/>
  <c r="X2265" i="5"/>
  <c r="R2265" i="5"/>
  <c r="J2265" i="5"/>
  <c r="I2265" i="5"/>
  <c r="F2221" i="5"/>
  <c r="R2221" i="5"/>
  <c r="J2221" i="5"/>
  <c r="I2221" i="5"/>
  <c r="H2221" i="5"/>
  <c r="X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X2150" i="5"/>
  <c r="H2237" i="5"/>
  <c r="F2237" i="5"/>
  <c r="X2237" i="5"/>
  <c r="R2237" i="5"/>
  <c r="J2237" i="5"/>
  <c r="I2237" i="5"/>
  <c r="F2085" i="5"/>
  <c r="X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X2077" i="5"/>
  <c r="F2069" i="5"/>
  <c r="R2069" i="5"/>
  <c r="J2069" i="5"/>
  <c r="I2069" i="5"/>
  <c r="H2069" i="5"/>
  <c r="X2069" i="5"/>
  <c r="F2061" i="5"/>
  <c r="R2061" i="5"/>
  <c r="J2061" i="5"/>
  <c r="I2061" i="5"/>
  <c r="H2061" i="5"/>
  <c r="X2061" i="5"/>
  <c r="F2053" i="5"/>
  <c r="R2053" i="5"/>
  <c r="J2053" i="5"/>
  <c r="I2053" i="5"/>
  <c r="H2053" i="5"/>
  <c r="X2053" i="5"/>
  <c r="R2025" i="5"/>
  <c r="J2025" i="5"/>
  <c r="I2025" i="5"/>
  <c r="H2025" i="5"/>
  <c r="F2025" i="5"/>
  <c r="X2025" i="5"/>
  <c r="F1871" i="5"/>
  <c r="X1871" i="5"/>
  <c r="R1871" i="5"/>
  <c r="J1871" i="5"/>
  <c r="I1871" i="5"/>
  <c r="H1871" i="5"/>
  <c r="I1933" i="5"/>
  <c r="H1933" i="5"/>
  <c r="F1933" i="5"/>
  <c r="J1933" i="5"/>
  <c r="X1933" i="5"/>
  <c r="R1933" i="5"/>
  <c r="R1965" i="5"/>
  <c r="J1965" i="5"/>
  <c r="I1965" i="5"/>
  <c r="H1965" i="5"/>
  <c r="F1965" i="5"/>
  <c r="X1965" i="5"/>
  <c r="I1860" i="5"/>
  <c r="H1860" i="5"/>
  <c r="F1860" i="5"/>
  <c r="X1860" i="5"/>
  <c r="R1860" i="5"/>
  <c r="J1860" i="5"/>
  <c r="J2262" i="5"/>
  <c r="I2262" i="5"/>
  <c r="H2262" i="5"/>
  <c r="X2262" i="5"/>
  <c r="R2262" i="5"/>
  <c r="F2262" i="5"/>
  <c r="R2033" i="5"/>
  <c r="J2033" i="5"/>
  <c r="I2033" i="5"/>
  <c r="H2033" i="5"/>
  <c r="F2033" i="5"/>
  <c r="X2033" i="5"/>
  <c r="X1818" i="5"/>
  <c r="R1818" i="5"/>
  <c r="F1818" i="5"/>
  <c r="J1818" i="5"/>
  <c r="I1818" i="5"/>
  <c r="H1818" i="5"/>
  <c r="H1802" i="5"/>
  <c r="F1802" i="5"/>
  <c r="X1802" i="5"/>
  <c r="R1802" i="5"/>
  <c r="J1802" i="5"/>
  <c r="I1802" i="5"/>
  <c r="H1770" i="5"/>
  <c r="F1770" i="5"/>
  <c r="X1770" i="5"/>
  <c r="R1770" i="5"/>
  <c r="J1770" i="5"/>
  <c r="I1770" i="5"/>
  <c r="F2081" i="5"/>
  <c r="X2081" i="5"/>
  <c r="R2081" i="5"/>
  <c r="J2081" i="5"/>
  <c r="I2081" i="5"/>
  <c r="H2081" i="5"/>
  <c r="X1879" i="5"/>
  <c r="J1879" i="5"/>
  <c r="R1879" i="5"/>
  <c r="I1879" i="5"/>
  <c r="H1879" i="5"/>
  <c r="F1879" i="5"/>
  <c r="H1762" i="5"/>
  <c r="F1762" i="5"/>
  <c r="X1762" i="5"/>
  <c r="R1762" i="5"/>
  <c r="I1762" i="5"/>
  <c r="J1762" i="5"/>
  <c r="R1744" i="5"/>
  <c r="H1744" i="5"/>
  <c r="F1744" i="5"/>
  <c r="X1744" i="5"/>
  <c r="J1744" i="5"/>
  <c r="I1744" i="5"/>
  <c r="I1721" i="5"/>
  <c r="H1721" i="5"/>
  <c r="F1721" i="5"/>
  <c r="X1721" i="5"/>
  <c r="J1721" i="5"/>
  <c r="R1721" i="5"/>
  <c r="I1705" i="5"/>
  <c r="H1705" i="5"/>
  <c r="F1705" i="5"/>
  <c r="X1705" i="5"/>
  <c r="R1705" i="5"/>
  <c r="J1705" i="5"/>
  <c r="I1689" i="5"/>
  <c r="H1689" i="5"/>
  <c r="F1689" i="5"/>
  <c r="X1689" i="5"/>
  <c r="R1689" i="5"/>
  <c r="J1689" i="5"/>
  <c r="I1673" i="5"/>
  <c r="H1673" i="5"/>
  <c r="F1673" i="5"/>
  <c r="X1673" i="5"/>
  <c r="R1673" i="5"/>
  <c r="J1673" i="5"/>
  <c r="I1657" i="5"/>
  <c r="H1657" i="5"/>
  <c r="F1657" i="5"/>
  <c r="X1657" i="5"/>
  <c r="R1657" i="5"/>
  <c r="J1657" i="5"/>
  <c r="I1641" i="5"/>
  <c r="H1641" i="5"/>
  <c r="F1641" i="5"/>
  <c r="X1641" i="5"/>
  <c r="R1641" i="5"/>
  <c r="J1641" i="5"/>
  <c r="H1625" i="5"/>
  <c r="F1625" i="5"/>
  <c r="X1625" i="5"/>
  <c r="R1625" i="5"/>
  <c r="J1625" i="5"/>
  <c r="I1625" i="5"/>
  <c r="F1609" i="5"/>
  <c r="X1609" i="5"/>
  <c r="R1609" i="5"/>
  <c r="J1609" i="5"/>
  <c r="I1609" i="5"/>
  <c r="H1609" i="5"/>
  <c r="F1593" i="5"/>
  <c r="X1593" i="5"/>
  <c r="R1593" i="5"/>
  <c r="J1593" i="5"/>
  <c r="I1593" i="5"/>
  <c r="H1593" i="5"/>
  <c r="F1577" i="5"/>
  <c r="X1577" i="5"/>
  <c r="R1577" i="5"/>
  <c r="J1577" i="5"/>
  <c r="I1577" i="5"/>
  <c r="H1577" i="5"/>
  <c r="F1561" i="5"/>
  <c r="X1561" i="5"/>
  <c r="R1561" i="5"/>
  <c r="J1561" i="5"/>
  <c r="I1561" i="5"/>
  <c r="H1561" i="5"/>
  <c r="R1845" i="5"/>
  <c r="J1845" i="5"/>
  <c r="I1845" i="5"/>
  <c r="H1845" i="5"/>
  <c r="F1845" i="5"/>
  <c r="X1845" i="5"/>
  <c r="X1741" i="5"/>
  <c r="I1741" i="5"/>
  <c r="J1741" i="5"/>
  <c r="H1741" i="5"/>
  <c r="F1741" i="5"/>
  <c r="R1741" i="5"/>
  <c r="R1623" i="5"/>
  <c r="J1623" i="5"/>
  <c r="I1623" i="5"/>
  <c r="H1623" i="5"/>
  <c r="F1623" i="5"/>
  <c r="X1623" i="5"/>
  <c r="R1698" i="5"/>
  <c r="J1698" i="5"/>
  <c r="I1698" i="5"/>
  <c r="H1698" i="5"/>
  <c r="F1698" i="5"/>
  <c r="X1698" i="5"/>
  <c r="R1662" i="5"/>
  <c r="J1662" i="5"/>
  <c r="I1662" i="5"/>
  <c r="H1662" i="5"/>
  <c r="F1662" i="5"/>
  <c r="X1662" i="5"/>
  <c r="R1690" i="5"/>
  <c r="J1690" i="5"/>
  <c r="I1690" i="5"/>
  <c r="H1690" i="5"/>
  <c r="F1690" i="5"/>
  <c r="X1690" i="5"/>
  <c r="R1547" i="5"/>
  <c r="J1547" i="5"/>
  <c r="H1547" i="5"/>
  <c r="I1547" i="5"/>
  <c r="F1547" i="5"/>
  <c r="X1547" i="5"/>
  <c r="I1610" i="5"/>
  <c r="H1610" i="5"/>
  <c r="F1610" i="5"/>
  <c r="R1610" i="5"/>
  <c r="J1610" i="5"/>
  <c r="X1610" i="5"/>
  <c r="I1578" i="5"/>
  <c r="H1578" i="5"/>
  <c r="F1578" i="5"/>
  <c r="R1578" i="5"/>
  <c r="J1578" i="5"/>
  <c r="X1578" i="5"/>
  <c r="R1337" i="5"/>
  <c r="H1337" i="5"/>
  <c r="F1337" i="5"/>
  <c r="X1337" i="5"/>
  <c r="J1337" i="5"/>
  <c r="I1337" i="5"/>
  <c r="R1571" i="5"/>
  <c r="J1571" i="5"/>
  <c r="I1571" i="5"/>
  <c r="H1571" i="5"/>
  <c r="F1571" i="5"/>
  <c r="X1571" i="5"/>
  <c r="R1359" i="5"/>
  <c r="J1359" i="5"/>
  <c r="H1359" i="5"/>
  <c r="F1359" i="5"/>
  <c r="I1359" i="5"/>
  <c r="X1359" i="5"/>
  <c r="F1398" i="5"/>
  <c r="R1398" i="5"/>
  <c r="J1398" i="5"/>
  <c r="I1398" i="5"/>
  <c r="X1398" i="5"/>
  <c r="H1398" i="5"/>
  <c r="I1527" i="5"/>
  <c r="H1527" i="5"/>
  <c r="F1527" i="5"/>
  <c r="X1527" i="5"/>
  <c r="R1527" i="5"/>
  <c r="J1527" i="5"/>
  <c r="X1133" i="5"/>
  <c r="H1133" i="5"/>
  <c r="F1133" i="5"/>
  <c r="R1133" i="5"/>
  <c r="I1133" i="5"/>
  <c r="J1133" i="5"/>
  <c r="J1626" i="5"/>
  <c r="I1626" i="5"/>
  <c r="H1626" i="5"/>
  <c r="F1626" i="5"/>
  <c r="X1626" i="5"/>
  <c r="R1626" i="5"/>
  <c r="R1559" i="5"/>
  <c r="J1559" i="5"/>
  <c r="I1559" i="5"/>
  <c r="H1559" i="5"/>
  <c r="F1559" i="5"/>
  <c r="X1559" i="5"/>
  <c r="H1206" i="5"/>
  <c r="R1206" i="5"/>
  <c r="J1206" i="5"/>
  <c r="I1206" i="5"/>
  <c r="F1206" i="5"/>
  <c r="X1206" i="5"/>
  <c r="H1107" i="5"/>
  <c r="F1107" i="5"/>
  <c r="X1107" i="5"/>
  <c r="R1107" i="5"/>
  <c r="I1107" i="5"/>
  <c r="J1107" i="5"/>
  <c r="H1043" i="5"/>
  <c r="F1043" i="5"/>
  <c r="X1043" i="5"/>
  <c r="R1043" i="5"/>
  <c r="I1043" i="5"/>
  <c r="J1043" i="5"/>
  <c r="F1397" i="5"/>
  <c r="R1397" i="5"/>
  <c r="J1397" i="5"/>
  <c r="I1397" i="5"/>
  <c r="H1397" i="5"/>
  <c r="X1397" i="5"/>
  <c r="R1367" i="5"/>
  <c r="J1367" i="5"/>
  <c r="H1367" i="5"/>
  <c r="F1367" i="5"/>
  <c r="X1367" i="5"/>
  <c r="I1367" i="5"/>
  <c r="I1322" i="5"/>
  <c r="H1322" i="5"/>
  <c r="R1322" i="5"/>
  <c r="J1322" i="5"/>
  <c r="F1322" i="5"/>
  <c r="X1322" i="5"/>
  <c r="I1290" i="5"/>
  <c r="H1290" i="5"/>
  <c r="R1290" i="5"/>
  <c r="J1290" i="5"/>
  <c r="F1290" i="5"/>
  <c r="X1290" i="5"/>
  <c r="I1258" i="5"/>
  <c r="H1258" i="5"/>
  <c r="R1258" i="5"/>
  <c r="J1258" i="5"/>
  <c r="F1258" i="5"/>
  <c r="X1258" i="5"/>
  <c r="F1349" i="5"/>
  <c r="R1349" i="5"/>
  <c r="J1349" i="5"/>
  <c r="I1349" i="5"/>
  <c r="H1349" i="5"/>
  <c r="X1349" i="5"/>
  <c r="F1329" i="5"/>
  <c r="X1329" i="5"/>
  <c r="R1329" i="5"/>
  <c r="J1329" i="5"/>
  <c r="I1329" i="5"/>
  <c r="H1329" i="5"/>
  <c r="F1321" i="5"/>
  <c r="X1321" i="5"/>
  <c r="R1321" i="5"/>
  <c r="J1321" i="5"/>
  <c r="I1321" i="5"/>
  <c r="H1321"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H1011" i="5"/>
  <c r="F1011" i="5"/>
  <c r="X1011" i="5"/>
  <c r="R1011" i="5"/>
  <c r="J1011" i="5"/>
  <c r="I1011" i="5"/>
  <c r="H1230" i="5"/>
  <c r="R1230" i="5"/>
  <c r="J1230" i="5"/>
  <c r="F1230" i="5"/>
  <c r="X1230" i="5"/>
  <c r="I1230" i="5"/>
  <c r="X910" i="5"/>
  <c r="R910" i="5"/>
  <c r="I910" i="5"/>
  <c r="H910" i="5"/>
  <c r="F910" i="5"/>
  <c r="J910" i="5"/>
  <c r="X899" i="5"/>
  <c r="R899" i="5"/>
  <c r="I899" i="5"/>
  <c r="F899" i="5"/>
  <c r="J899" i="5"/>
  <c r="H899" i="5"/>
  <c r="H1003" i="5"/>
  <c r="F1003" i="5"/>
  <c r="X1003" i="5"/>
  <c r="R1003" i="5"/>
  <c r="J1003" i="5"/>
  <c r="I1003" i="5"/>
  <c r="X894" i="5"/>
  <c r="R894" i="5"/>
  <c r="I894" i="5"/>
  <c r="H894" i="5"/>
  <c r="F894" i="5"/>
  <c r="J894" i="5"/>
  <c r="J1032" i="5"/>
  <c r="I1032" i="5"/>
  <c r="H1032" i="5"/>
  <c r="X1032" i="5"/>
  <c r="R1032" i="5"/>
  <c r="F1032" i="5"/>
  <c r="J1080" i="5"/>
  <c r="I1080" i="5"/>
  <c r="H1080" i="5"/>
  <c r="X1080" i="5"/>
  <c r="R1080" i="5"/>
  <c r="F1080" i="5"/>
  <c r="X911" i="5"/>
  <c r="R911" i="5"/>
  <c r="J911" i="5"/>
  <c r="I911" i="5"/>
  <c r="F911" i="5"/>
  <c r="H911" i="5"/>
  <c r="R857" i="5"/>
  <c r="I857" i="5"/>
  <c r="H857" i="5"/>
  <c r="X857" i="5"/>
  <c r="J857" i="5"/>
  <c r="F857" i="5"/>
  <c r="J822" i="5"/>
  <c r="I822" i="5"/>
  <c r="X822" i="5"/>
  <c r="F822" i="5"/>
  <c r="R822" i="5"/>
  <c r="H822" i="5"/>
  <c r="X867" i="5"/>
  <c r="R867" i="5"/>
  <c r="I867" i="5"/>
  <c r="F867" i="5"/>
  <c r="J867" i="5"/>
  <c r="H867" i="5"/>
  <c r="X906" i="5"/>
  <c r="R906" i="5"/>
  <c r="I906" i="5"/>
  <c r="J906" i="5"/>
  <c r="H906" i="5"/>
  <c r="F906" i="5"/>
  <c r="J694" i="5"/>
  <c r="I694" i="5"/>
  <c r="X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G61" i="4"/>
  <c r="G31" i="4"/>
  <c r="G49" i="4"/>
  <c r="G43" i="4"/>
  <c r="G37" i="4"/>
  <c r="G67" i="4"/>
  <c r="G74" i="4"/>
  <c r="G55" i="4"/>
  <c r="F2421" i="5"/>
  <c r="X2421" i="5"/>
  <c r="R2421" i="5"/>
  <c r="I2421" i="5"/>
  <c r="H2421" i="5"/>
  <c r="J2421" i="5"/>
  <c r="R2395" i="5"/>
  <c r="J2395" i="5"/>
  <c r="I2395" i="5"/>
  <c r="F2395" i="5"/>
  <c r="X2395" i="5"/>
  <c r="H2395" i="5"/>
  <c r="H2330" i="5"/>
  <c r="F2330" i="5"/>
  <c r="X2330" i="5"/>
  <c r="R2330" i="5"/>
  <c r="I2330" i="5"/>
  <c r="J2330" i="5"/>
  <c r="H2326" i="5"/>
  <c r="F2326" i="5"/>
  <c r="X2326" i="5"/>
  <c r="I2326" i="5"/>
  <c r="R2326" i="5"/>
  <c r="J2326" i="5"/>
  <c r="I2291" i="5"/>
  <c r="J2291" i="5"/>
  <c r="H2291" i="5"/>
  <c r="F2291" i="5"/>
  <c r="X2291" i="5"/>
  <c r="R2291" i="5"/>
  <c r="X2289"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X1887" i="5"/>
  <c r="J1887" i="5"/>
  <c r="R1887" i="5"/>
  <c r="I1887" i="5"/>
  <c r="H1887" i="5"/>
  <c r="F1887" i="5"/>
  <c r="J1795" i="5"/>
  <c r="I1795" i="5"/>
  <c r="H1795" i="5"/>
  <c r="F1795" i="5"/>
  <c r="X1795" i="5"/>
  <c r="R1795" i="5"/>
  <c r="J1787" i="5"/>
  <c r="I1787" i="5"/>
  <c r="H1787" i="5"/>
  <c r="F1787" i="5"/>
  <c r="X1787" i="5"/>
  <c r="R1787" i="5"/>
  <c r="J1779" i="5"/>
  <c r="I1779" i="5"/>
  <c r="H1779" i="5"/>
  <c r="F1779" i="5"/>
  <c r="X1779" i="5"/>
  <c r="R1779" i="5"/>
  <c r="I1725" i="5"/>
  <c r="H1725" i="5"/>
  <c r="F1725" i="5"/>
  <c r="X1725" i="5"/>
  <c r="J1725" i="5"/>
  <c r="R1725" i="5"/>
  <c r="I1693" i="5"/>
  <c r="H1693" i="5"/>
  <c r="F1693" i="5"/>
  <c r="X1693" i="5"/>
  <c r="J1693" i="5"/>
  <c r="R1693" i="5"/>
  <c r="I1645" i="5"/>
  <c r="H1645" i="5"/>
  <c r="F1645" i="5"/>
  <c r="X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X1570" i="5"/>
  <c r="R1484" i="5"/>
  <c r="J1484" i="5"/>
  <c r="H1484" i="5"/>
  <c r="I1484" i="5"/>
  <c r="F1484" i="5"/>
  <c r="X1484" i="5"/>
  <c r="H1455" i="5"/>
  <c r="F1455" i="5"/>
  <c r="X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X1234" i="5"/>
  <c r="R1234" i="5"/>
  <c r="J1234" i="5"/>
  <c r="I1234" i="5"/>
  <c r="H1170" i="5"/>
  <c r="F1170" i="5"/>
  <c r="X1170" i="5"/>
  <c r="R1170" i="5"/>
  <c r="J1170" i="5"/>
  <c r="I1170" i="5"/>
  <c r="R1500" i="5"/>
  <c r="J1500" i="5"/>
  <c r="H1500" i="5"/>
  <c r="I1500" i="5"/>
  <c r="F1500" i="5"/>
  <c r="X1500" i="5"/>
  <c r="F1385" i="5"/>
  <c r="R1385" i="5"/>
  <c r="J1385" i="5"/>
  <c r="I1385" i="5"/>
  <c r="H1385" i="5"/>
  <c r="X1385" i="5"/>
  <c r="R1595" i="5"/>
  <c r="J1595" i="5"/>
  <c r="I1595" i="5"/>
  <c r="H1595" i="5"/>
  <c r="F1595" i="5"/>
  <c r="X1595" i="5"/>
  <c r="F1173" i="5"/>
  <c r="X1173" i="5"/>
  <c r="R1173" i="5"/>
  <c r="J1173" i="5"/>
  <c r="H1173" i="5"/>
  <c r="I1173" i="5"/>
  <c r="H1091" i="5"/>
  <c r="F1091" i="5"/>
  <c r="X1091" i="5"/>
  <c r="R1091" i="5"/>
  <c r="I1091" i="5"/>
  <c r="J1091" i="5"/>
  <c r="H1027" i="5"/>
  <c r="F1027" i="5"/>
  <c r="X1027" i="5"/>
  <c r="R1027" i="5"/>
  <c r="J1027" i="5"/>
  <c r="I1027" i="5"/>
  <c r="F1406" i="5"/>
  <c r="R1406" i="5"/>
  <c r="J1406" i="5"/>
  <c r="I1406" i="5"/>
  <c r="X1406" i="5"/>
  <c r="H1406" i="5"/>
  <c r="I1330" i="5"/>
  <c r="H1330" i="5"/>
  <c r="R1330" i="5"/>
  <c r="J1330" i="5"/>
  <c r="F1330" i="5"/>
  <c r="X1330" i="5"/>
  <c r="I1298" i="5"/>
  <c r="H1298" i="5"/>
  <c r="R1298" i="5"/>
  <c r="J1298" i="5"/>
  <c r="F1298" i="5"/>
  <c r="X1298" i="5"/>
  <c r="I1266" i="5"/>
  <c r="H1266" i="5"/>
  <c r="R1266" i="5"/>
  <c r="J1266" i="5"/>
  <c r="F1266" i="5"/>
  <c r="X1266" i="5"/>
  <c r="F1201" i="5"/>
  <c r="X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X1383" i="5"/>
  <c r="I1383" i="5"/>
  <c r="X926" i="5"/>
  <c r="R926" i="5"/>
  <c r="I926" i="5"/>
  <c r="H926" i="5"/>
  <c r="F926" i="5"/>
  <c r="J926" i="5"/>
  <c r="H1194" i="5"/>
  <c r="J1194" i="5"/>
  <c r="I1194" i="5"/>
  <c r="F1194" i="5"/>
  <c r="X1194" i="5"/>
  <c r="R1194" i="5"/>
  <c r="F971" i="5"/>
  <c r="X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X674" i="5"/>
  <c r="R674" i="5"/>
  <c r="J674" i="5"/>
  <c r="I674" i="5"/>
  <c r="H674" i="5"/>
  <c r="F674" i="5"/>
  <c r="X658" i="5"/>
  <c r="R658" i="5"/>
  <c r="J658" i="5"/>
  <c r="I658" i="5"/>
  <c r="H658" i="5"/>
  <c r="F658" i="5"/>
  <c r="X642" i="5"/>
  <c r="R642" i="5"/>
  <c r="J642" i="5"/>
  <c r="I642" i="5"/>
  <c r="H642" i="5"/>
  <c r="F642" i="5"/>
  <c r="X626"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X2467" i="5"/>
  <c r="I2406" i="5"/>
  <c r="H2406" i="5"/>
  <c r="F2406" i="5"/>
  <c r="J2406" i="5"/>
  <c r="X2406" i="5"/>
  <c r="R2406" i="5"/>
  <c r="I2430" i="5"/>
  <c r="H2430" i="5"/>
  <c r="F2430" i="5"/>
  <c r="X2430" i="5"/>
  <c r="J2430" i="5"/>
  <c r="R2430" i="5"/>
  <c r="H2346" i="5"/>
  <c r="F2346" i="5"/>
  <c r="X2346" i="5"/>
  <c r="R2346" i="5"/>
  <c r="J2346" i="5"/>
  <c r="I2346" i="5"/>
  <c r="I2110" i="5"/>
  <c r="H2110" i="5"/>
  <c r="F2110" i="5"/>
  <c r="R2110" i="5"/>
  <c r="J2110" i="5"/>
  <c r="X2110" i="5"/>
  <c r="X1737" i="5"/>
  <c r="I1737" i="5"/>
  <c r="R1737" i="5"/>
  <c r="J1737" i="5"/>
  <c r="H1737" i="5"/>
  <c r="F1737" i="5"/>
  <c r="R1710" i="5"/>
  <c r="J1710" i="5"/>
  <c r="I1710" i="5"/>
  <c r="H1710" i="5"/>
  <c r="F1710" i="5"/>
  <c r="X1710" i="5"/>
  <c r="R1674" i="5"/>
  <c r="J1674" i="5"/>
  <c r="I1674" i="5"/>
  <c r="H1674" i="5"/>
  <c r="F1674" i="5"/>
  <c r="X1674" i="5"/>
  <c r="J1400" i="5"/>
  <c r="I1400" i="5"/>
  <c r="R1400" i="5"/>
  <c r="H1400" i="5"/>
  <c r="F1400" i="5"/>
  <c r="X1400" i="5"/>
  <c r="I1294" i="5"/>
  <c r="H1294" i="5"/>
  <c r="R1294" i="5"/>
  <c r="J1294" i="5"/>
  <c r="F1294" i="5"/>
  <c r="X1294" i="5"/>
  <c r="F963" i="5"/>
  <c r="X963" i="5"/>
  <c r="R963" i="5"/>
  <c r="I963" i="5"/>
  <c r="H963" i="5"/>
  <c r="J963" i="5"/>
  <c r="F959" i="5"/>
  <c r="X959" i="5"/>
  <c r="R959" i="5"/>
  <c r="H959" i="5"/>
  <c r="J959" i="5"/>
  <c r="I959" i="5"/>
  <c r="X883"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A25" i="6"/>
  <c r="B57" i="4"/>
  <c r="A40" i="6"/>
  <c r="B51" i="4"/>
  <c r="A35" i="6"/>
  <c r="B69" i="4"/>
  <c r="A50" i="6"/>
  <c r="B63" i="4"/>
  <c r="A45" i="6"/>
  <c r="F67" i="6"/>
  <c r="F31" i="6"/>
  <c r="F46" i="6"/>
  <c r="F41" i="6"/>
  <c r="H41" i="6"/>
  <c r="D41" i="6"/>
  <c r="F36" i="6"/>
  <c r="H36" i="6"/>
  <c r="D36" i="6"/>
  <c r="F51" i="6"/>
  <c r="H51" i="6"/>
  <c r="D51" i="6"/>
  <c r="J2478" i="5"/>
  <c r="I2478" i="5"/>
  <c r="X2478" i="5"/>
  <c r="R2478" i="5"/>
  <c r="H2478" i="5"/>
  <c r="F2478" i="5"/>
  <c r="F45" i="6"/>
  <c r="H45" i="6"/>
  <c r="D45" i="6"/>
  <c r="F66" i="6"/>
  <c r="F50" i="6"/>
  <c r="H50" i="6"/>
  <c r="D50" i="6"/>
  <c r="F30" i="6"/>
  <c r="H25" i="6"/>
  <c r="F35" i="6"/>
  <c r="F40" i="6"/>
  <c r="F2409" i="5"/>
  <c r="X2409" i="5"/>
  <c r="R2409" i="5"/>
  <c r="J2409" i="5"/>
  <c r="I2409" i="5"/>
  <c r="H2409" i="5"/>
  <c r="J2490" i="5"/>
  <c r="I2490" i="5"/>
  <c r="H2490" i="5"/>
  <c r="F2490" i="5"/>
  <c r="X2490" i="5"/>
  <c r="R2490" i="5"/>
  <c r="I2402" i="5"/>
  <c r="H2402" i="5"/>
  <c r="F2402" i="5"/>
  <c r="R2402" i="5"/>
  <c r="J2402" i="5"/>
  <c r="X2402" i="5"/>
  <c r="H2386" i="5"/>
  <c r="I2386" i="5"/>
  <c r="F2386" i="5"/>
  <c r="R2386" i="5"/>
  <c r="J2386" i="5"/>
  <c r="X2386" i="5"/>
  <c r="R2403" i="5"/>
  <c r="J2403" i="5"/>
  <c r="I2403" i="5"/>
  <c r="H2403" i="5"/>
  <c r="F2403" i="5"/>
  <c r="X2403" i="5"/>
  <c r="F2397" i="5"/>
  <c r="X2397" i="5"/>
  <c r="R2397" i="5"/>
  <c r="J2397" i="5"/>
  <c r="I2397" i="5"/>
  <c r="H2397" i="5"/>
  <c r="J2369" i="5"/>
  <c r="H2369" i="5"/>
  <c r="F2369" i="5"/>
  <c r="X2369" i="5"/>
  <c r="R2369" i="5"/>
  <c r="I2369" i="5"/>
  <c r="F2469" i="5"/>
  <c r="X2469" i="5"/>
  <c r="R2469" i="5"/>
  <c r="J2469" i="5"/>
  <c r="I2469" i="5"/>
  <c r="H2469" i="5"/>
  <c r="H2338" i="5"/>
  <c r="F2338" i="5"/>
  <c r="X2338" i="5"/>
  <c r="R2338" i="5"/>
  <c r="J2338" i="5"/>
  <c r="I2338" i="5"/>
  <c r="F2314" i="5"/>
  <c r="X2314" i="5"/>
  <c r="R2314" i="5"/>
  <c r="H2314" i="5"/>
  <c r="I2314" i="5"/>
  <c r="J2314" i="5"/>
  <c r="R2423" i="5"/>
  <c r="J2423" i="5"/>
  <c r="I2423" i="5"/>
  <c r="H2423" i="5"/>
  <c r="F2423" i="5"/>
  <c r="X2423" i="5"/>
  <c r="J2343" i="5"/>
  <c r="I2343" i="5"/>
  <c r="H2343" i="5"/>
  <c r="X2343" i="5"/>
  <c r="F2343" i="5"/>
  <c r="R2343" i="5"/>
  <c r="I2275" i="5"/>
  <c r="H2275" i="5"/>
  <c r="R2275" i="5"/>
  <c r="J2275" i="5"/>
  <c r="F2275" i="5"/>
  <c r="X2275" i="5"/>
  <c r="H2261" i="5"/>
  <c r="F2261" i="5"/>
  <c r="X2261" i="5"/>
  <c r="R2261" i="5"/>
  <c r="J2261" i="5"/>
  <c r="I2261" i="5"/>
  <c r="I2130" i="5"/>
  <c r="H2130" i="5"/>
  <c r="F2130" i="5"/>
  <c r="X2130" i="5"/>
  <c r="R2130" i="5"/>
  <c r="J2130" i="5"/>
  <c r="H2118" i="5"/>
  <c r="X2118" i="5"/>
  <c r="R2118" i="5"/>
  <c r="J2118" i="5"/>
  <c r="I2118" i="5"/>
  <c r="F2118" i="5"/>
  <c r="R2135" i="5"/>
  <c r="J2135" i="5"/>
  <c r="I2135" i="5"/>
  <c r="H2135" i="5"/>
  <c r="X2135" i="5"/>
  <c r="F2135" i="5"/>
  <c r="F2049" i="5"/>
  <c r="X2049" i="5"/>
  <c r="R2049" i="5"/>
  <c r="J2049" i="5"/>
  <c r="I2049" i="5"/>
  <c r="H2049" i="5"/>
  <c r="H2218" i="5"/>
  <c r="X2218" i="5"/>
  <c r="R2218" i="5"/>
  <c r="J2218" i="5"/>
  <c r="I2218" i="5"/>
  <c r="F2218" i="5"/>
  <c r="I2102" i="5"/>
  <c r="H2102" i="5"/>
  <c r="F2102" i="5"/>
  <c r="R2102" i="5"/>
  <c r="J2102" i="5"/>
  <c r="X2102" i="5"/>
  <c r="R2075" i="5"/>
  <c r="J2075" i="5"/>
  <c r="H2075" i="5"/>
  <c r="F2075" i="5"/>
  <c r="X2075" i="5"/>
  <c r="I2075" i="5"/>
  <c r="R2147" i="5"/>
  <c r="J2147" i="5"/>
  <c r="I2147" i="5"/>
  <c r="H2147" i="5"/>
  <c r="F2147" i="5"/>
  <c r="X2147" i="5"/>
  <c r="R2005" i="5"/>
  <c r="J2005" i="5"/>
  <c r="I2005" i="5"/>
  <c r="H2005" i="5"/>
  <c r="F2005" i="5"/>
  <c r="X2005" i="5"/>
  <c r="F1867" i="5"/>
  <c r="X1867" i="5"/>
  <c r="R1867" i="5"/>
  <c r="J1867" i="5"/>
  <c r="I1867" i="5"/>
  <c r="H1867" i="5"/>
  <c r="R1985" i="5"/>
  <c r="J1985" i="5"/>
  <c r="I1985" i="5"/>
  <c r="H1985" i="5"/>
  <c r="F1985" i="5"/>
  <c r="X1985" i="5"/>
  <c r="R1953" i="5"/>
  <c r="I1953" i="5"/>
  <c r="H1953" i="5"/>
  <c r="F1953" i="5"/>
  <c r="J1953" i="5"/>
  <c r="X1953" i="5"/>
  <c r="I1816" i="5"/>
  <c r="X1816" i="5"/>
  <c r="R1816" i="5"/>
  <c r="J1816" i="5"/>
  <c r="H1816" i="5"/>
  <c r="F1816" i="5"/>
  <c r="H1798" i="5"/>
  <c r="F1798" i="5"/>
  <c r="X1798" i="5"/>
  <c r="R1798" i="5"/>
  <c r="J1798" i="5"/>
  <c r="I1798" i="5"/>
  <c r="I1949" i="5"/>
  <c r="H1949" i="5"/>
  <c r="F1949" i="5"/>
  <c r="R1949" i="5"/>
  <c r="J1949" i="5"/>
  <c r="X1949" i="5"/>
  <c r="I1937" i="5"/>
  <c r="H1937" i="5"/>
  <c r="F1937" i="5"/>
  <c r="R1937" i="5"/>
  <c r="J1937" i="5"/>
  <c r="X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X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X1598" i="5"/>
  <c r="I1566" i="5"/>
  <c r="H1566" i="5"/>
  <c r="F1566" i="5"/>
  <c r="R1566" i="5"/>
  <c r="J1566" i="5"/>
  <c r="X1566" i="5"/>
  <c r="R1718" i="5"/>
  <c r="J1718" i="5"/>
  <c r="I1718" i="5"/>
  <c r="H1718" i="5"/>
  <c r="F1718" i="5"/>
  <c r="X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X1242" i="5"/>
  <c r="H1210" i="5"/>
  <c r="R1210" i="5"/>
  <c r="I1210" i="5"/>
  <c r="X1210" i="5"/>
  <c r="F1210" i="5"/>
  <c r="J1210" i="5"/>
  <c r="H1178" i="5"/>
  <c r="R1178" i="5"/>
  <c r="I1178" i="5"/>
  <c r="J1178" i="5"/>
  <c r="F1178" i="5"/>
  <c r="X1178" i="5"/>
  <c r="R1607" i="5"/>
  <c r="J1607" i="5"/>
  <c r="I1607" i="5"/>
  <c r="H1607" i="5"/>
  <c r="F1607" i="5"/>
  <c r="X1607" i="5"/>
  <c r="R1520" i="5"/>
  <c r="J1520" i="5"/>
  <c r="H1520" i="5"/>
  <c r="F1520" i="5"/>
  <c r="X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X1377" i="5"/>
  <c r="J1377" i="5"/>
  <c r="X1145" i="5"/>
  <c r="J1145" i="5"/>
  <c r="I1145" i="5"/>
  <c r="H1145" i="5"/>
  <c r="R1145" i="5"/>
  <c r="F1145" i="5"/>
  <c r="R1563" i="5"/>
  <c r="J1563" i="5"/>
  <c r="I1563" i="5"/>
  <c r="H1563" i="5"/>
  <c r="F1563" i="5"/>
  <c r="X1563" i="5"/>
  <c r="I1495" i="5"/>
  <c r="H1495" i="5"/>
  <c r="F1495" i="5"/>
  <c r="X1495" i="5"/>
  <c r="R1495" i="5"/>
  <c r="J1495" i="5"/>
  <c r="H1123" i="5"/>
  <c r="F1123" i="5"/>
  <c r="X1123" i="5"/>
  <c r="R1123" i="5"/>
  <c r="I1123" i="5"/>
  <c r="J1123" i="5"/>
  <c r="I1318" i="5"/>
  <c r="H1318" i="5"/>
  <c r="R1318" i="5"/>
  <c r="J1318" i="5"/>
  <c r="F1318" i="5"/>
  <c r="X1318" i="5"/>
  <c r="I1286" i="5"/>
  <c r="H1286" i="5"/>
  <c r="R1286" i="5"/>
  <c r="J1286" i="5"/>
  <c r="F1286" i="5"/>
  <c r="X1286" i="5"/>
  <c r="I1254" i="5"/>
  <c r="H1254" i="5"/>
  <c r="R1254" i="5"/>
  <c r="J1254" i="5"/>
  <c r="F1254" i="5"/>
  <c r="X1254" i="5"/>
  <c r="R1646" i="5"/>
  <c r="J1646" i="5"/>
  <c r="I1646" i="5"/>
  <c r="H1646" i="5"/>
  <c r="F1646" i="5"/>
  <c r="X1646" i="5"/>
  <c r="F1193" i="5"/>
  <c r="X1193" i="5"/>
  <c r="R1193" i="5"/>
  <c r="J1193" i="5"/>
  <c r="I1193" i="5"/>
  <c r="H1193" i="5"/>
  <c r="F1225" i="5"/>
  <c r="X1225" i="5"/>
  <c r="R1225" i="5"/>
  <c r="J1225" i="5"/>
  <c r="I1225" i="5"/>
  <c r="H1225" i="5"/>
  <c r="H1087" i="5"/>
  <c r="F1087" i="5"/>
  <c r="X1087" i="5"/>
  <c r="R1087" i="5"/>
  <c r="I1087" i="5"/>
  <c r="J1087" i="5"/>
  <c r="H1023" i="5"/>
  <c r="F1023" i="5"/>
  <c r="X1023" i="5"/>
  <c r="R1023" i="5"/>
  <c r="J1023" i="5"/>
  <c r="I1023" i="5"/>
  <c r="F1205" i="5"/>
  <c r="X1205" i="5"/>
  <c r="R1205" i="5"/>
  <c r="J1205" i="5"/>
  <c r="H1205" i="5"/>
  <c r="I1205" i="5"/>
  <c r="H1083" i="5"/>
  <c r="F1083" i="5"/>
  <c r="X1083" i="5"/>
  <c r="R1083" i="5"/>
  <c r="J1083" i="5"/>
  <c r="I1083" i="5"/>
  <c r="F1265" i="5"/>
  <c r="X1265" i="5"/>
  <c r="R1265" i="5"/>
  <c r="J1265" i="5"/>
  <c r="I1265" i="5"/>
  <c r="H1265" i="5"/>
  <c r="F967" i="5"/>
  <c r="X967" i="5"/>
  <c r="R967" i="5"/>
  <c r="J967" i="5"/>
  <c r="I967" i="5"/>
  <c r="H967" i="5"/>
  <c r="J988" i="5"/>
  <c r="I988" i="5"/>
  <c r="H988" i="5"/>
  <c r="X988" i="5"/>
  <c r="F988" i="5"/>
  <c r="R988" i="5"/>
  <c r="J1064" i="5"/>
  <c r="I1064" i="5"/>
  <c r="H1064" i="5"/>
  <c r="X1064" i="5"/>
  <c r="R1064" i="5"/>
  <c r="F1064" i="5"/>
  <c r="R865" i="5"/>
  <c r="I865" i="5"/>
  <c r="H865" i="5"/>
  <c r="F865" i="5"/>
  <c r="X865" i="5"/>
  <c r="J865" i="5"/>
  <c r="X858" i="5"/>
  <c r="R858" i="5"/>
  <c r="I858" i="5"/>
  <c r="J858" i="5"/>
  <c r="H858" i="5"/>
  <c r="F858" i="5"/>
  <c r="H979" i="5"/>
  <c r="F979" i="5"/>
  <c r="X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A24" i="6"/>
  <c r="B68" i="4"/>
  <c r="A49" i="6"/>
  <c r="B62" i="4"/>
  <c r="A44" i="6"/>
  <c r="B50" i="4"/>
  <c r="A34" i="6"/>
  <c r="B56" i="4"/>
  <c r="A39" i="6"/>
  <c r="J2486" i="5"/>
  <c r="I2486" i="5"/>
  <c r="X2486" i="5"/>
  <c r="R2486" i="5"/>
  <c r="H2486" i="5"/>
  <c r="F2486" i="5"/>
  <c r="H2466" i="5"/>
  <c r="R2466" i="5"/>
  <c r="J2466" i="5"/>
  <c r="I2466" i="5"/>
  <c r="F2466" i="5"/>
  <c r="X2466" i="5"/>
  <c r="D64" i="6"/>
  <c r="C64" i="6"/>
  <c r="J2499" i="5"/>
  <c r="I2499" i="5"/>
  <c r="H2499" i="5"/>
  <c r="R2499" i="5"/>
  <c r="F2499" i="5"/>
  <c r="I2418" i="5"/>
  <c r="H2418" i="5"/>
  <c r="F2418" i="5"/>
  <c r="X2418" i="5"/>
  <c r="R2418" i="5"/>
  <c r="J2418" i="5"/>
  <c r="I2268" i="5"/>
  <c r="H2268" i="5"/>
  <c r="F2268" i="5"/>
  <c r="X2268" i="5"/>
  <c r="R2268" i="5"/>
  <c r="J2268" i="5"/>
  <c r="J2258" i="5"/>
  <c r="I2258" i="5"/>
  <c r="H2258" i="5"/>
  <c r="X2258" i="5"/>
  <c r="R2258" i="5"/>
  <c r="F2258" i="5"/>
  <c r="F2225" i="5"/>
  <c r="R2225" i="5"/>
  <c r="J2225" i="5"/>
  <c r="I2225" i="5"/>
  <c r="H2225" i="5"/>
  <c r="X2225" i="5"/>
  <c r="F2213" i="5"/>
  <c r="R2213" i="5"/>
  <c r="J2213" i="5"/>
  <c r="I2213" i="5"/>
  <c r="H2213" i="5"/>
  <c r="X2213" i="5"/>
  <c r="H2126" i="5"/>
  <c r="F2126" i="5"/>
  <c r="J2126" i="5"/>
  <c r="I2126" i="5"/>
  <c r="X2126" i="5"/>
  <c r="R2126" i="5"/>
  <c r="F2101" i="5"/>
  <c r="X2101" i="5"/>
  <c r="I2101" i="5"/>
  <c r="H2101" i="5"/>
  <c r="J2101" i="5"/>
  <c r="R2101" i="5"/>
  <c r="R1993" i="5"/>
  <c r="J1993" i="5"/>
  <c r="I1993" i="5"/>
  <c r="H1993" i="5"/>
  <c r="F1993" i="5"/>
  <c r="X1993" i="5"/>
  <c r="I1864" i="5"/>
  <c r="H1864" i="5"/>
  <c r="F1864" i="5"/>
  <c r="X1864" i="5"/>
  <c r="R1864" i="5"/>
  <c r="J1864" i="5"/>
  <c r="I1941" i="5"/>
  <c r="H1941" i="5"/>
  <c r="F1941" i="5"/>
  <c r="R1941" i="5"/>
  <c r="J1941" i="5"/>
  <c r="X1941" i="5"/>
  <c r="R2021" i="5"/>
  <c r="J2021" i="5"/>
  <c r="I2021" i="5"/>
  <c r="H2021" i="5"/>
  <c r="F2021" i="5"/>
  <c r="X2021" i="5"/>
  <c r="X1903" i="5"/>
  <c r="J1903" i="5"/>
  <c r="R1903" i="5"/>
  <c r="I1903" i="5"/>
  <c r="H1903" i="5"/>
  <c r="F1903" i="5"/>
  <c r="H1778" i="5"/>
  <c r="F1778" i="5"/>
  <c r="X1778" i="5"/>
  <c r="R1778" i="5"/>
  <c r="J1778" i="5"/>
  <c r="I1778" i="5"/>
  <c r="I1820" i="5"/>
  <c r="J1820" i="5"/>
  <c r="H1820" i="5"/>
  <c r="F1820" i="5"/>
  <c r="X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X1783" i="5"/>
  <c r="R1783" i="5"/>
  <c r="J1775" i="5"/>
  <c r="I1775" i="5"/>
  <c r="H1775" i="5"/>
  <c r="F1775" i="5"/>
  <c r="X1775" i="5"/>
  <c r="R1775" i="5"/>
  <c r="I1709" i="5"/>
  <c r="H1709" i="5"/>
  <c r="F1709" i="5"/>
  <c r="X1709" i="5"/>
  <c r="R1709" i="5"/>
  <c r="J1709" i="5"/>
  <c r="I1677" i="5"/>
  <c r="H1677" i="5"/>
  <c r="F1677" i="5"/>
  <c r="X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X1771" i="5"/>
  <c r="R1771" i="5"/>
  <c r="I1602" i="5"/>
  <c r="H1602" i="5"/>
  <c r="F1602" i="5"/>
  <c r="R1602" i="5"/>
  <c r="J1602" i="5"/>
  <c r="X1602" i="5"/>
  <c r="I1535" i="5"/>
  <c r="H1535" i="5"/>
  <c r="F1535" i="5"/>
  <c r="X1535" i="5"/>
  <c r="J1535" i="5"/>
  <c r="R1535" i="5"/>
  <c r="I1390" i="5"/>
  <c r="H1390" i="5"/>
  <c r="X1390" i="5"/>
  <c r="F1390" i="5"/>
  <c r="R1390" i="5"/>
  <c r="J1390" i="5"/>
  <c r="H1202" i="5"/>
  <c r="F1202" i="5"/>
  <c r="X1202" i="5"/>
  <c r="R1202" i="5"/>
  <c r="J1202" i="5"/>
  <c r="I1202" i="5"/>
  <c r="R1375" i="5"/>
  <c r="J1375" i="5"/>
  <c r="I1375" i="5"/>
  <c r="H1375" i="5"/>
  <c r="F1375" i="5"/>
  <c r="X1375" i="5"/>
  <c r="F1233" i="5"/>
  <c r="X1233" i="5"/>
  <c r="J1233" i="5"/>
  <c r="I1233" i="5"/>
  <c r="H1233" i="5"/>
  <c r="R1233" i="5"/>
  <c r="H1111" i="5"/>
  <c r="F1111" i="5"/>
  <c r="X1111" i="5"/>
  <c r="R1111" i="5"/>
  <c r="J1111" i="5"/>
  <c r="I1111" i="5"/>
  <c r="H1079" i="5"/>
  <c r="F1079" i="5"/>
  <c r="X1079" i="5"/>
  <c r="R1079" i="5"/>
  <c r="J1079" i="5"/>
  <c r="I1079" i="5"/>
  <c r="H1047" i="5"/>
  <c r="F1047" i="5"/>
  <c r="X1047" i="5"/>
  <c r="R1047" i="5"/>
  <c r="J1047" i="5"/>
  <c r="I1047" i="5"/>
  <c r="H1031" i="5"/>
  <c r="F1031" i="5"/>
  <c r="X1031" i="5"/>
  <c r="R1031" i="5"/>
  <c r="J1031" i="5"/>
  <c r="I1031" i="5"/>
  <c r="R1488" i="5"/>
  <c r="J1488" i="5"/>
  <c r="H1488" i="5"/>
  <c r="F1488" i="5"/>
  <c r="X1488" i="5"/>
  <c r="I1488" i="5"/>
  <c r="X915" i="5"/>
  <c r="R915" i="5"/>
  <c r="I915" i="5"/>
  <c r="F915" i="5"/>
  <c r="J915" i="5"/>
  <c r="H915" i="5"/>
  <c r="F955" i="5"/>
  <c r="X955" i="5"/>
  <c r="R955" i="5"/>
  <c r="I955" i="5"/>
  <c r="J955" i="5"/>
  <c r="H955" i="5"/>
  <c r="X870" i="5"/>
  <c r="R870" i="5"/>
  <c r="I870" i="5"/>
  <c r="H870" i="5"/>
  <c r="F870" i="5"/>
  <c r="J870" i="5"/>
  <c r="R873" i="5"/>
  <c r="I873" i="5"/>
  <c r="H873" i="5"/>
  <c r="X873" i="5"/>
  <c r="J873" i="5"/>
  <c r="F873" i="5"/>
  <c r="F852" i="5"/>
  <c r="X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X650"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A27" i="6"/>
  <c r="B53" i="4"/>
  <c r="A37" i="6"/>
  <c r="B65" i="4"/>
  <c r="A47" i="6"/>
  <c r="B71" i="4"/>
  <c r="A52" i="6"/>
  <c r="B59" i="4"/>
  <c r="A42" i="6"/>
  <c r="H2462" i="5"/>
  <c r="I2462" i="5"/>
  <c r="F2462" i="5"/>
  <c r="X2462" i="5"/>
  <c r="R2462" i="5"/>
  <c r="J2462" i="5"/>
  <c r="F42" i="6"/>
  <c r="H42" i="6"/>
  <c r="D42" i="6"/>
  <c r="H27" i="6"/>
  <c r="F68" i="6"/>
  <c r="F32" i="6"/>
  <c r="F52" i="6"/>
  <c r="H52" i="6"/>
  <c r="D52" i="6"/>
  <c r="F47" i="6"/>
  <c r="F37" i="6"/>
  <c r="H37" i="6"/>
  <c r="D37" i="6"/>
  <c r="F2322" i="5"/>
  <c r="X2322" i="5"/>
  <c r="J2322" i="5"/>
  <c r="R2322" i="5"/>
  <c r="I2322" i="5"/>
  <c r="H2322" i="5"/>
  <c r="I2299" i="5"/>
  <c r="J2299" i="5"/>
  <c r="H2299" i="5"/>
  <c r="F2299" i="5"/>
  <c r="X2299" i="5"/>
  <c r="R2299" i="5"/>
  <c r="R2167" i="5"/>
  <c r="J2167" i="5"/>
  <c r="I2167" i="5"/>
  <c r="H2167" i="5"/>
  <c r="X2167" i="5"/>
  <c r="F2167" i="5"/>
  <c r="F2073" i="5"/>
  <c r="X2073" i="5"/>
  <c r="R2073" i="5"/>
  <c r="J2073" i="5"/>
  <c r="I2073" i="5"/>
  <c r="H2073" i="5"/>
  <c r="R2059" i="5"/>
  <c r="J2059" i="5"/>
  <c r="H2059" i="5"/>
  <c r="F2059" i="5"/>
  <c r="X2059" i="5"/>
  <c r="I2059" i="5"/>
  <c r="R2087" i="5"/>
  <c r="J2087" i="5"/>
  <c r="I2087" i="5"/>
  <c r="H2087" i="5"/>
  <c r="F2087" i="5"/>
  <c r="X2087" i="5"/>
  <c r="R2041" i="5"/>
  <c r="J2041" i="5"/>
  <c r="I2041" i="5"/>
  <c r="H2041" i="5"/>
  <c r="F2041" i="5"/>
  <c r="X2041" i="5"/>
  <c r="R1821" i="5"/>
  <c r="I1821" i="5"/>
  <c r="X1821" i="5"/>
  <c r="J1821" i="5"/>
  <c r="H1821" i="5"/>
  <c r="F1821" i="5"/>
  <c r="I1840" i="5"/>
  <c r="F1840" i="5"/>
  <c r="H1840" i="5"/>
  <c r="X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X1590" i="5"/>
  <c r="I1558" i="5"/>
  <c r="H1558" i="5"/>
  <c r="F1558" i="5"/>
  <c r="R1558" i="5"/>
  <c r="J1558" i="5"/>
  <c r="X1558" i="5"/>
  <c r="R1347" i="5"/>
  <c r="F1347" i="5"/>
  <c r="X1347" i="5"/>
  <c r="I1347" i="5"/>
  <c r="H1347" i="5"/>
  <c r="J1347" i="5"/>
  <c r="F1369" i="5"/>
  <c r="R1369" i="5"/>
  <c r="I1369" i="5"/>
  <c r="H1369" i="5"/>
  <c r="J1369" i="5"/>
  <c r="X1369" i="5"/>
  <c r="J1472" i="5"/>
  <c r="H1472" i="5"/>
  <c r="F1472" i="5"/>
  <c r="X1472" i="5"/>
  <c r="I1472" i="5"/>
  <c r="R1472" i="5"/>
  <c r="H1399" i="5"/>
  <c r="X1399" i="5"/>
  <c r="F1399" i="5"/>
  <c r="R1399" i="5"/>
  <c r="J1399" i="5"/>
  <c r="I1399" i="5"/>
  <c r="I1326" i="5"/>
  <c r="H1326" i="5"/>
  <c r="R1326" i="5"/>
  <c r="J1326" i="5"/>
  <c r="F1326" i="5"/>
  <c r="X1326" i="5"/>
  <c r="H1071" i="5"/>
  <c r="F1071" i="5"/>
  <c r="X1071" i="5"/>
  <c r="R1071" i="5"/>
  <c r="I1071" i="5"/>
  <c r="J1071" i="5"/>
  <c r="H1007" i="5"/>
  <c r="F1007" i="5"/>
  <c r="X1007" i="5"/>
  <c r="R1007" i="5"/>
  <c r="J1007" i="5"/>
  <c r="I1007" i="5"/>
  <c r="H1099" i="5"/>
  <c r="F1099" i="5"/>
  <c r="X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5" i="5"/>
  <c r="X2405" i="5"/>
  <c r="H2405" i="5"/>
  <c r="R2405" i="5"/>
  <c r="J2405" i="5"/>
  <c r="I2405" i="5"/>
  <c r="J2439" i="5"/>
  <c r="R2439" i="5"/>
  <c r="I2439" i="5"/>
  <c r="X2439" i="5"/>
  <c r="H2439" i="5"/>
  <c r="F2439" i="5"/>
  <c r="H22" i="6"/>
  <c r="K68" i="6"/>
  <c r="F2484" i="5"/>
  <c r="X2484" i="5"/>
  <c r="R2484" i="5"/>
  <c r="J2484" i="5"/>
  <c r="I2484" i="5"/>
  <c r="H2484" i="5"/>
  <c r="J2443" i="5"/>
  <c r="I2443" i="5"/>
  <c r="H2443" i="5"/>
  <c r="R2443" i="5"/>
  <c r="F2443" i="5"/>
  <c r="X2443" i="5"/>
  <c r="J2361" i="5"/>
  <c r="H2361" i="5"/>
  <c r="F2361" i="5"/>
  <c r="X2361" i="5"/>
  <c r="R2361" i="5"/>
  <c r="I2361" i="5"/>
  <c r="R2415" i="5"/>
  <c r="J2415" i="5"/>
  <c r="I2415" i="5"/>
  <c r="H2415" i="5"/>
  <c r="F2415" i="5"/>
  <c r="X2415" i="5"/>
  <c r="R2427" i="5"/>
  <c r="J2427" i="5"/>
  <c r="I2427" i="5"/>
  <c r="H2427" i="5"/>
  <c r="F2427" i="5"/>
  <c r="X2427" i="5"/>
  <c r="I2410" i="5"/>
  <c r="H2410" i="5"/>
  <c r="F2410" i="5"/>
  <c r="X2410" i="5"/>
  <c r="R2410" i="5"/>
  <c r="J2410" i="5"/>
  <c r="J2331" i="5"/>
  <c r="I2331" i="5"/>
  <c r="H2331" i="5"/>
  <c r="F2331" i="5"/>
  <c r="R2331" i="5"/>
  <c r="X2331" i="5"/>
  <c r="J2335" i="5"/>
  <c r="I2335" i="5"/>
  <c r="H2335" i="5"/>
  <c r="X2335" i="5"/>
  <c r="R2335" i="5"/>
  <c r="F2335" i="5"/>
  <c r="I2295" i="5"/>
  <c r="H2295" i="5"/>
  <c r="R2295" i="5"/>
  <c r="J2295" i="5"/>
  <c r="F2295" i="5"/>
  <c r="X2295" i="5"/>
  <c r="H2245" i="5"/>
  <c r="F2245" i="5"/>
  <c r="X2245" i="5"/>
  <c r="R2245" i="5"/>
  <c r="J2245" i="5"/>
  <c r="I2245" i="5"/>
  <c r="J2207" i="5"/>
  <c r="X2207" i="5"/>
  <c r="R2207" i="5"/>
  <c r="I2207" i="5"/>
  <c r="H2207" i="5"/>
  <c r="F2207" i="5"/>
  <c r="X2297" i="5"/>
  <c r="R2297" i="5"/>
  <c r="I2297" i="5"/>
  <c r="J2297" i="5"/>
  <c r="H2297" i="5"/>
  <c r="F2297" i="5"/>
  <c r="I2303" i="5"/>
  <c r="H2303" i="5"/>
  <c r="R2303" i="5"/>
  <c r="J2303" i="5"/>
  <c r="X2303" i="5"/>
  <c r="F2303" i="5"/>
  <c r="H2233" i="5"/>
  <c r="F2233" i="5"/>
  <c r="X2233" i="5"/>
  <c r="R2233" i="5"/>
  <c r="J2233" i="5"/>
  <c r="I2233" i="5"/>
  <c r="H2241" i="5"/>
  <c r="F2241" i="5"/>
  <c r="X2241" i="5"/>
  <c r="R2241" i="5"/>
  <c r="J2241" i="5"/>
  <c r="I2241" i="5"/>
  <c r="R2139" i="5"/>
  <c r="J2139" i="5"/>
  <c r="I2139" i="5"/>
  <c r="H2139" i="5"/>
  <c r="X2139" i="5"/>
  <c r="F2139" i="5"/>
  <c r="J2123" i="5"/>
  <c r="I2123" i="5"/>
  <c r="H2123" i="5"/>
  <c r="X2123" i="5"/>
  <c r="R2123" i="5"/>
  <c r="F2123" i="5"/>
  <c r="F2109" i="5"/>
  <c r="X2109" i="5"/>
  <c r="I2109" i="5"/>
  <c r="H2109" i="5"/>
  <c r="R2109" i="5"/>
  <c r="J2109" i="5"/>
  <c r="F2093" i="5"/>
  <c r="X2093" i="5"/>
  <c r="I2093" i="5"/>
  <c r="H2093" i="5"/>
  <c r="R2093" i="5"/>
  <c r="J2093" i="5"/>
  <c r="J2234" i="5"/>
  <c r="I2234" i="5"/>
  <c r="H2234" i="5"/>
  <c r="X2234" i="5"/>
  <c r="R2234" i="5"/>
  <c r="F2234" i="5"/>
  <c r="X2277" i="5"/>
  <c r="J2277" i="5"/>
  <c r="I2277" i="5"/>
  <c r="H2277" i="5"/>
  <c r="F2277" i="5"/>
  <c r="R2277" i="5"/>
  <c r="I2070" i="5"/>
  <c r="H2070" i="5"/>
  <c r="F2070" i="5"/>
  <c r="X2070" i="5"/>
  <c r="R2070" i="5"/>
  <c r="J2070" i="5"/>
  <c r="R2051" i="5"/>
  <c r="J2051" i="5"/>
  <c r="H2051" i="5"/>
  <c r="F2051" i="5"/>
  <c r="X2051" i="5"/>
  <c r="I2051" i="5"/>
  <c r="F1863" i="5"/>
  <c r="X1863" i="5"/>
  <c r="R1863" i="5"/>
  <c r="J1863" i="5"/>
  <c r="H1863" i="5"/>
  <c r="I1863" i="5"/>
  <c r="R2029" i="5"/>
  <c r="J2029" i="5"/>
  <c r="I2029" i="5"/>
  <c r="H2029" i="5"/>
  <c r="F2029" i="5"/>
  <c r="X2029" i="5"/>
  <c r="I1856" i="5"/>
  <c r="H1856" i="5"/>
  <c r="F1856" i="5"/>
  <c r="R1856" i="5"/>
  <c r="J1856" i="5"/>
  <c r="X1856" i="5"/>
  <c r="R2009" i="5"/>
  <c r="J2009" i="5"/>
  <c r="I2009" i="5"/>
  <c r="H2009" i="5"/>
  <c r="F2009" i="5"/>
  <c r="X2009" i="5"/>
  <c r="R1989" i="5"/>
  <c r="J1989" i="5"/>
  <c r="I1989" i="5"/>
  <c r="H1989" i="5"/>
  <c r="F1989" i="5"/>
  <c r="X1989" i="5"/>
  <c r="R1865" i="5"/>
  <c r="J1865" i="5"/>
  <c r="I1865" i="5"/>
  <c r="H1865" i="5"/>
  <c r="F1865" i="5"/>
  <c r="X1865" i="5"/>
  <c r="R1869" i="5"/>
  <c r="J1869" i="5"/>
  <c r="I1869" i="5"/>
  <c r="H1869" i="5"/>
  <c r="F1869" i="5"/>
  <c r="X1869" i="5"/>
  <c r="R1853" i="5"/>
  <c r="J1853" i="5"/>
  <c r="I1853" i="5"/>
  <c r="H1853" i="5"/>
  <c r="F1853" i="5"/>
  <c r="X1853" i="5"/>
  <c r="H1794" i="5"/>
  <c r="F1794" i="5"/>
  <c r="X1794" i="5"/>
  <c r="R1794" i="5"/>
  <c r="J1794" i="5"/>
  <c r="I1794" i="5"/>
  <c r="X1830" i="5"/>
  <c r="R1830" i="5"/>
  <c r="H1830" i="5"/>
  <c r="F1830" i="5"/>
  <c r="J1830" i="5"/>
  <c r="I1830" i="5"/>
  <c r="R1732" i="5"/>
  <c r="H1732" i="5"/>
  <c r="F1732" i="5"/>
  <c r="X1732" i="5"/>
  <c r="J1732" i="5"/>
  <c r="I1732" i="5"/>
  <c r="I1717" i="5"/>
  <c r="H1717" i="5"/>
  <c r="F1717" i="5"/>
  <c r="X1717" i="5"/>
  <c r="R1717" i="5"/>
  <c r="J1717" i="5"/>
  <c r="I1701" i="5"/>
  <c r="H1701" i="5"/>
  <c r="F1701" i="5"/>
  <c r="X1701" i="5"/>
  <c r="R1701" i="5"/>
  <c r="J1701" i="5"/>
  <c r="I1685" i="5"/>
  <c r="H1685" i="5"/>
  <c r="F1685" i="5"/>
  <c r="X1685" i="5"/>
  <c r="J1685" i="5"/>
  <c r="R1685" i="5"/>
  <c r="I1669" i="5"/>
  <c r="H1669" i="5"/>
  <c r="F1669" i="5"/>
  <c r="X1669" i="5"/>
  <c r="R1669" i="5"/>
  <c r="J1669" i="5"/>
  <c r="I1653" i="5"/>
  <c r="H1653" i="5"/>
  <c r="F1653" i="5"/>
  <c r="X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X1758" i="5"/>
  <c r="R1758" i="5"/>
  <c r="J1758" i="5"/>
  <c r="I1758" i="5"/>
  <c r="X183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722" i="5"/>
  <c r="X1831" i="5"/>
  <c r="R1831" i="5"/>
  <c r="J1831" i="5"/>
  <c r="I1831" i="5"/>
  <c r="H1831" i="5"/>
  <c r="F1831" i="5"/>
  <c r="I1546" i="5"/>
  <c r="H1546" i="5"/>
  <c r="F1546" i="5"/>
  <c r="R1546" i="5"/>
  <c r="J1546" i="5"/>
  <c r="X1546" i="5"/>
  <c r="I1809" i="5"/>
  <c r="R1809" i="5"/>
  <c r="J1809" i="5"/>
  <c r="H1809" i="5"/>
  <c r="F1809" i="5"/>
  <c r="X1809" i="5"/>
  <c r="J1428" i="5"/>
  <c r="I1428" i="5"/>
  <c r="H1428" i="5"/>
  <c r="R1428" i="5"/>
  <c r="X1428" i="5"/>
  <c r="F1428" i="5"/>
  <c r="I1618" i="5"/>
  <c r="H1618" i="5"/>
  <c r="F1618" i="5"/>
  <c r="R1618" i="5"/>
  <c r="J1618" i="5"/>
  <c r="X1618" i="5"/>
  <c r="I1586" i="5"/>
  <c r="H1586" i="5"/>
  <c r="F1586" i="5"/>
  <c r="R1586" i="5"/>
  <c r="J1586" i="5"/>
  <c r="X1586" i="5"/>
  <c r="I1554" i="5"/>
  <c r="H1554" i="5"/>
  <c r="F1554" i="5"/>
  <c r="R1554" i="5"/>
  <c r="J1554" i="5"/>
  <c r="X1554" i="5"/>
  <c r="R1532" i="5"/>
  <c r="J1532" i="5"/>
  <c r="H1532" i="5"/>
  <c r="I1532" i="5"/>
  <c r="F1532" i="5"/>
  <c r="X1532" i="5"/>
  <c r="H1439" i="5"/>
  <c r="F1439" i="5"/>
  <c r="X1439" i="5"/>
  <c r="I1439" i="5"/>
  <c r="J1439" i="5"/>
  <c r="R1439" i="5"/>
  <c r="R1504" i="5"/>
  <c r="J1504" i="5"/>
  <c r="H1504" i="5"/>
  <c r="F1504" i="5"/>
  <c r="X1504" i="5"/>
  <c r="I1504" i="5"/>
  <c r="I1342" i="5"/>
  <c r="X1342" i="5"/>
  <c r="F1342" i="5"/>
  <c r="R1342" i="5"/>
  <c r="J1342" i="5"/>
  <c r="H1342" i="5"/>
  <c r="H1222" i="5"/>
  <c r="X1222" i="5"/>
  <c r="J1222" i="5"/>
  <c r="R1222" i="5"/>
  <c r="I1222" i="5"/>
  <c r="F1222" i="5"/>
  <c r="R1615" i="5"/>
  <c r="J1615" i="5"/>
  <c r="I1615" i="5"/>
  <c r="H1615" i="5"/>
  <c r="F1615" i="5"/>
  <c r="X1615" i="5"/>
  <c r="H1246" i="5"/>
  <c r="I1246" i="5"/>
  <c r="F1246" i="5"/>
  <c r="X1246" i="5"/>
  <c r="R1246" i="5"/>
  <c r="J1246" i="5"/>
  <c r="H1459" i="5"/>
  <c r="F1459" i="5"/>
  <c r="X1459" i="5"/>
  <c r="J1459" i="5"/>
  <c r="I1459" i="5"/>
  <c r="R1459" i="5"/>
  <c r="X1749" i="5"/>
  <c r="R1749" i="5"/>
  <c r="I1749" i="5"/>
  <c r="J1749" i="5"/>
  <c r="H1749" i="5"/>
  <c r="F1749" i="5"/>
  <c r="H1250" i="5"/>
  <c r="R1250" i="5"/>
  <c r="J1250" i="5"/>
  <c r="I1250" i="5"/>
  <c r="X1250" i="5"/>
  <c r="F1250" i="5"/>
  <c r="R1567" i="5"/>
  <c r="J1567" i="5"/>
  <c r="I1567" i="5"/>
  <c r="H1567" i="5"/>
  <c r="F1567" i="5"/>
  <c r="X1567" i="5"/>
  <c r="H1059" i="5"/>
  <c r="F1059" i="5"/>
  <c r="X1059" i="5"/>
  <c r="R1059" i="5"/>
  <c r="I1059" i="5"/>
  <c r="J1059" i="5"/>
  <c r="I1314" i="5"/>
  <c r="H1314" i="5"/>
  <c r="R1314" i="5"/>
  <c r="J1314" i="5"/>
  <c r="F1314" i="5"/>
  <c r="X1314" i="5"/>
  <c r="I1282" i="5"/>
  <c r="H1282" i="5"/>
  <c r="R1282" i="5"/>
  <c r="J1282" i="5"/>
  <c r="F1282" i="5"/>
  <c r="X1282" i="5"/>
  <c r="I1483" i="5"/>
  <c r="H1483" i="5"/>
  <c r="F1483" i="5"/>
  <c r="X1483" i="5"/>
  <c r="J1483" i="5"/>
  <c r="R1483" i="5"/>
  <c r="J1179" i="5"/>
  <c r="I1179" i="5"/>
  <c r="R1179" i="5"/>
  <c r="H1179" i="5"/>
  <c r="X1179" i="5"/>
  <c r="F1179" i="5"/>
  <c r="H995" i="5"/>
  <c r="F995" i="5"/>
  <c r="X995" i="5"/>
  <c r="R995" i="5"/>
  <c r="J995" i="5"/>
  <c r="I995" i="5"/>
  <c r="F951" i="5"/>
  <c r="X951" i="5"/>
  <c r="R951" i="5"/>
  <c r="J951" i="5"/>
  <c r="I951" i="5"/>
  <c r="H951" i="5"/>
  <c r="F975" i="5"/>
  <c r="X975" i="5"/>
  <c r="R975" i="5"/>
  <c r="J975" i="5"/>
  <c r="I975" i="5"/>
  <c r="H975" i="5"/>
  <c r="H1019" i="5"/>
  <c r="F1019" i="5"/>
  <c r="X1019" i="5"/>
  <c r="R1019" i="5"/>
  <c r="J1019" i="5"/>
  <c r="I1019" i="5"/>
  <c r="X927" i="5"/>
  <c r="R927" i="5"/>
  <c r="J927" i="5"/>
  <c r="I927" i="5"/>
  <c r="F927" i="5"/>
  <c r="H927" i="5"/>
  <c r="X891" i="5"/>
  <c r="R891" i="5"/>
  <c r="I891" i="5"/>
  <c r="H891" i="5"/>
  <c r="F891" i="5"/>
  <c r="J891" i="5"/>
  <c r="R846" i="5"/>
  <c r="J846" i="5"/>
  <c r="I846" i="5"/>
  <c r="X846" i="5"/>
  <c r="H846" i="5"/>
  <c r="F846" i="5"/>
  <c r="R838" i="5"/>
  <c r="J838" i="5"/>
  <c r="I838" i="5"/>
  <c r="X838" i="5"/>
  <c r="H838" i="5"/>
  <c r="F838" i="5"/>
  <c r="F844" i="5"/>
  <c r="X844" i="5"/>
  <c r="R844" i="5"/>
  <c r="I844" i="5"/>
  <c r="J844" i="5"/>
  <c r="H844" i="5"/>
  <c r="R969" i="5"/>
  <c r="J969" i="5"/>
  <c r="I969" i="5"/>
  <c r="X969" i="5"/>
  <c r="H969" i="5"/>
  <c r="F969" i="5"/>
  <c r="J810" i="5"/>
  <c r="R810" i="5"/>
  <c r="I810" i="5"/>
  <c r="H810" i="5"/>
  <c r="F810" i="5"/>
  <c r="X810" i="5"/>
  <c r="R917" i="5"/>
  <c r="I917" i="5"/>
  <c r="J917" i="5"/>
  <c r="H917" i="5"/>
  <c r="X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X646" i="5"/>
  <c r="R646" i="5"/>
  <c r="J646" i="5"/>
  <c r="I646" i="5"/>
  <c r="H646" i="5"/>
  <c r="F646" i="5"/>
  <c r="X638" i="5"/>
  <c r="R638" i="5"/>
  <c r="J638" i="5"/>
  <c r="I638" i="5"/>
  <c r="H638" i="5"/>
  <c r="F638" i="5"/>
  <c r="X630" i="5"/>
  <c r="R630" i="5"/>
  <c r="J630" i="5"/>
  <c r="I630" i="5"/>
  <c r="H630" i="5"/>
  <c r="F630" i="5"/>
  <c r="X622"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C16" i="6"/>
  <c r="K67" i="6"/>
  <c r="D16" i="6"/>
  <c r="R2431" i="5"/>
  <c r="J2431" i="5"/>
  <c r="I2431" i="5"/>
  <c r="H2431" i="5"/>
  <c r="F2431" i="5"/>
  <c r="X2431" i="5"/>
  <c r="I2422" i="5"/>
  <c r="H2422" i="5"/>
  <c r="F2422" i="5"/>
  <c r="X2422" i="5"/>
  <c r="R2422" i="5"/>
  <c r="J2422" i="5"/>
  <c r="J2215" i="5"/>
  <c r="X2215" i="5"/>
  <c r="R2215" i="5"/>
  <c r="I2215" i="5"/>
  <c r="H2215" i="5"/>
  <c r="F2215" i="5"/>
  <c r="I2158" i="5"/>
  <c r="H2158" i="5"/>
  <c r="F2158" i="5"/>
  <c r="J2158" i="5"/>
  <c r="X2158" i="5"/>
  <c r="R2158" i="5"/>
  <c r="I2142" i="5"/>
  <c r="H2142" i="5"/>
  <c r="F2142" i="5"/>
  <c r="R2142" i="5"/>
  <c r="J2142" i="5"/>
  <c r="X2142" i="5"/>
  <c r="X1954" i="5"/>
  <c r="R1954" i="5"/>
  <c r="J1954" i="5"/>
  <c r="I1954" i="5"/>
  <c r="H1954" i="5"/>
  <c r="F1954" i="5"/>
  <c r="R1950" i="5"/>
  <c r="J1950" i="5"/>
  <c r="I1950" i="5"/>
  <c r="H1950" i="5"/>
  <c r="F1950" i="5"/>
  <c r="X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X1714" i="5"/>
  <c r="H2454" i="5"/>
  <c r="I2454" i="5"/>
  <c r="F2454" i="5"/>
  <c r="X2454" i="5"/>
  <c r="R2454" i="5"/>
  <c r="J2454" i="5"/>
  <c r="I1622" i="5"/>
  <c r="H1622" i="5"/>
  <c r="F1622" i="5"/>
  <c r="R1622" i="5"/>
  <c r="J1622" i="5"/>
  <c r="X1622" i="5"/>
  <c r="I1515" i="5"/>
  <c r="H1515" i="5"/>
  <c r="F1515" i="5"/>
  <c r="X1515" i="5"/>
  <c r="J1515" i="5"/>
  <c r="R1515" i="5"/>
  <c r="F1389" i="5"/>
  <c r="R1389" i="5"/>
  <c r="X1389" i="5"/>
  <c r="J1389" i="5"/>
  <c r="I1389" i="5"/>
  <c r="H1389" i="5"/>
  <c r="H1403" i="5"/>
  <c r="X1403" i="5"/>
  <c r="R1403" i="5"/>
  <c r="J1403" i="5"/>
  <c r="I1403" i="5"/>
  <c r="F1403" i="5"/>
  <c r="F1353" i="5"/>
  <c r="R1353" i="5"/>
  <c r="I1353" i="5"/>
  <c r="H1353" i="5"/>
  <c r="X1353" i="5"/>
  <c r="J1353" i="5"/>
  <c r="H1182" i="5"/>
  <c r="I1182" i="5"/>
  <c r="F1182" i="5"/>
  <c r="X1182" i="5"/>
  <c r="R1182" i="5"/>
  <c r="J1182" i="5"/>
  <c r="I1262" i="5"/>
  <c r="H1262" i="5"/>
  <c r="R1262" i="5"/>
  <c r="J1262" i="5"/>
  <c r="F1262" i="5"/>
  <c r="X1262" i="5"/>
  <c r="F1253" i="5"/>
  <c r="X1253" i="5"/>
  <c r="R1253" i="5"/>
  <c r="J1253" i="5"/>
  <c r="I1253" i="5"/>
  <c r="H1253" i="5"/>
  <c r="H1035" i="5"/>
  <c r="F1035" i="5"/>
  <c r="X1035" i="5"/>
  <c r="R1035" i="5"/>
  <c r="J1035" i="5"/>
  <c r="I1035" i="5"/>
  <c r="H1166" i="5"/>
  <c r="R1166" i="5"/>
  <c r="J1166" i="5"/>
  <c r="F1166" i="5"/>
  <c r="I1166" i="5"/>
  <c r="X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A26" i="6"/>
  <c r="B70" i="4"/>
  <c r="A51" i="6"/>
  <c r="B52" i="4"/>
  <c r="A36" i="6"/>
  <c r="B58" i="4"/>
  <c r="A41" i="6"/>
  <c r="B64" i="4"/>
  <c r="A46" i="6"/>
  <c r="A14" i="6"/>
  <c r="B32" i="4"/>
  <c r="A19" i="6"/>
  <c r="D15" i="6"/>
  <c r="C15" i="6"/>
  <c r="K66" i="6"/>
  <c r="H2470" i="5"/>
  <c r="I2470" i="5"/>
  <c r="F2470" i="5"/>
  <c r="X2470" i="5"/>
  <c r="R2470" i="5"/>
  <c r="J2470" i="5"/>
  <c r="H2485" i="5"/>
  <c r="I2485" i="5"/>
  <c r="F2485" i="5"/>
  <c r="R2485" i="5"/>
  <c r="J2485" i="5"/>
  <c r="X2485" i="5"/>
  <c r="F2401" i="5"/>
  <c r="X2401" i="5"/>
  <c r="I2401" i="5"/>
  <c r="H2401" i="5"/>
  <c r="R2401" i="5"/>
  <c r="J2401" i="5"/>
  <c r="H2477" i="5"/>
  <c r="I2477" i="5"/>
  <c r="F2477" i="5"/>
  <c r="R2477" i="5"/>
  <c r="J2477" i="5"/>
  <c r="X2477" i="5"/>
  <c r="H2489" i="5"/>
  <c r="F2489" i="5"/>
  <c r="I2489" i="5"/>
  <c r="X2489" i="5"/>
  <c r="R2489" i="5"/>
  <c r="J2489" i="5"/>
  <c r="H2342" i="5"/>
  <c r="F2342" i="5"/>
  <c r="X2342" i="5"/>
  <c r="R2342" i="5"/>
  <c r="J2342" i="5"/>
  <c r="I2342" i="5"/>
  <c r="H2334" i="5"/>
  <c r="F2334" i="5"/>
  <c r="X2334" i="5"/>
  <c r="R2334" i="5"/>
  <c r="I2334" i="5"/>
  <c r="J2334" i="5"/>
  <c r="J2327" i="5"/>
  <c r="I2327" i="5"/>
  <c r="H2327" i="5"/>
  <c r="X2327" i="5"/>
  <c r="R2327" i="5"/>
  <c r="F2327" i="5"/>
  <c r="I2282" i="5"/>
  <c r="R2282" i="5"/>
  <c r="J2282" i="5"/>
  <c r="H2282" i="5"/>
  <c r="F2282" i="5"/>
  <c r="X2282" i="5"/>
  <c r="H2249" i="5"/>
  <c r="F2249" i="5"/>
  <c r="X2249" i="5"/>
  <c r="R2249" i="5"/>
  <c r="I2249" i="5"/>
  <c r="J2249" i="5"/>
  <c r="I2166" i="5"/>
  <c r="H2166" i="5"/>
  <c r="F2166" i="5"/>
  <c r="R2166" i="5"/>
  <c r="J2166" i="5"/>
  <c r="X2166" i="5"/>
  <c r="F2057" i="5"/>
  <c r="X2057" i="5"/>
  <c r="R2057" i="5"/>
  <c r="J2057" i="5"/>
  <c r="I2057" i="5"/>
  <c r="H2057" i="5"/>
  <c r="H2210" i="5"/>
  <c r="X2210" i="5"/>
  <c r="R2210" i="5"/>
  <c r="J2210" i="5"/>
  <c r="I2210" i="5"/>
  <c r="F2210" i="5"/>
  <c r="J2119" i="5"/>
  <c r="I2119" i="5"/>
  <c r="H2119" i="5"/>
  <c r="R2119" i="5"/>
  <c r="F2119" i="5"/>
  <c r="X2119" i="5"/>
  <c r="I2094" i="5"/>
  <c r="H2094" i="5"/>
  <c r="F2094" i="5"/>
  <c r="R2094" i="5"/>
  <c r="J2094" i="5"/>
  <c r="X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X1852" i="5"/>
  <c r="I1929" i="5"/>
  <c r="H1929" i="5"/>
  <c r="F1929" i="5"/>
  <c r="R1929" i="5"/>
  <c r="J1929" i="5"/>
  <c r="X1929" i="5"/>
  <c r="I1917" i="5"/>
  <c r="H1917" i="5"/>
  <c r="F1917" i="5"/>
  <c r="R1917" i="5"/>
  <c r="J1917" i="5"/>
  <c r="X1917" i="5"/>
  <c r="R1833" i="5"/>
  <c r="I1833" i="5"/>
  <c r="F1833" i="5"/>
  <c r="X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X2001" i="5"/>
  <c r="X1745" i="5"/>
  <c r="I1745" i="5"/>
  <c r="R1745" i="5"/>
  <c r="J1745" i="5"/>
  <c r="H1745" i="5"/>
  <c r="F1745" i="5"/>
  <c r="R2013" i="5"/>
  <c r="J2013" i="5"/>
  <c r="I2013" i="5"/>
  <c r="H2013" i="5"/>
  <c r="F2013" i="5"/>
  <c r="X2013" i="5"/>
  <c r="R1638" i="5"/>
  <c r="J1638" i="5"/>
  <c r="I1638" i="5"/>
  <c r="H1638" i="5"/>
  <c r="F1638" i="5"/>
  <c r="X1638" i="5"/>
  <c r="R1857" i="5"/>
  <c r="J1857" i="5"/>
  <c r="I1857" i="5"/>
  <c r="H1857" i="5"/>
  <c r="F1857" i="5"/>
  <c r="X1857" i="5"/>
  <c r="R1730" i="5"/>
  <c r="J1730" i="5"/>
  <c r="I1730" i="5"/>
  <c r="H1730" i="5"/>
  <c r="F1730" i="5"/>
  <c r="X1730" i="5"/>
  <c r="J1416" i="5"/>
  <c r="I1416" i="5"/>
  <c r="R1416" i="5"/>
  <c r="H1416" i="5"/>
  <c r="F1416" i="5"/>
  <c r="X1416" i="5"/>
  <c r="X1733"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X1357" i="5"/>
  <c r="J1357" i="5"/>
  <c r="H1357" i="5"/>
  <c r="I1357" i="5"/>
  <c r="R1339" i="5"/>
  <c r="F1339" i="5"/>
  <c r="X1339" i="5"/>
  <c r="H1339" i="5"/>
  <c r="J1339" i="5"/>
  <c r="I1339" i="5"/>
  <c r="I1499" i="5"/>
  <c r="H1499" i="5"/>
  <c r="F1499" i="5"/>
  <c r="X1499" i="5"/>
  <c r="J1499" i="5"/>
  <c r="R1499" i="5"/>
  <c r="F1361" i="5"/>
  <c r="R1361" i="5"/>
  <c r="I1361" i="5"/>
  <c r="H1361" i="5"/>
  <c r="X1361" i="5"/>
  <c r="J1361" i="5"/>
  <c r="F1381" i="5"/>
  <c r="R1381" i="5"/>
  <c r="J1381" i="5"/>
  <c r="I1381" i="5"/>
  <c r="X1381" i="5"/>
  <c r="H1381" i="5"/>
  <c r="H1190" i="5"/>
  <c r="X1190" i="5"/>
  <c r="J1190" i="5"/>
  <c r="F1190" i="5"/>
  <c r="I1190" i="5"/>
  <c r="R1190" i="5"/>
  <c r="J1440" i="5"/>
  <c r="H1440" i="5"/>
  <c r="F1440" i="5"/>
  <c r="X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X1278" i="5"/>
  <c r="H983" i="5"/>
  <c r="F983" i="5"/>
  <c r="X983" i="5"/>
  <c r="R983" i="5"/>
  <c r="J983" i="5"/>
  <c r="I983" i="5"/>
  <c r="R1599" i="5"/>
  <c r="J1599" i="5"/>
  <c r="I1599" i="5"/>
  <c r="H1599" i="5"/>
  <c r="F1599" i="5"/>
  <c r="X1599" i="5"/>
  <c r="F1169" i="5"/>
  <c r="X1169" i="5"/>
  <c r="J1169" i="5"/>
  <c r="I1169" i="5"/>
  <c r="H1169" i="5"/>
  <c r="R1169" i="5"/>
  <c r="H1103" i="5"/>
  <c r="F1103" i="5"/>
  <c r="X1103" i="5"/>
  <c r="R1103" i="5"/>
  <c r="I1103" i="5"/>
  <c r="J1103" i="5"/>
  <c r="H1039" i="5"/>
  <c r="F1039" i="5"/>
  <c r="X1039" i="5"/>
  <c r="R1039" i="5"/>
  <c r="I1039" i="5"/>
  <c r="J1039" i="5"/>
  <c r="F1257" i="5"/>
  <c r="X1257" i="5"/>
  <c r="R1257" i="5"/>
  <c r="J1257" i="5"/>
  <c r="I1257" i="5"/>
  <c r="H1257" i="5"/>
  <c r="H1067" i="5"/>
  <c r="F1067" i="5"/>
  <c r="X1067" i="5"/>
  <c r="R1067" i="5"/>
  <c r="J1067" i="5"/>
  <c r="I1067" i="5"/>
  <c r="J1004" i="5"/>
  <c r="I1004" i="5"/>
  <c r="H1004" i="5"/>
  <c r="X1004" i="5"/>
  <c r="F1004" i="5"/>
  <c r="R1004" i="5"/>
  <c r="X946" i="5"/>
  <c r="R946" i="5"/>
  <c r="I946" i="5"/>
  <c r="J946" i="5"/>
  <c r="H946" i="5"/>
  <c r="F946" i="5"/>
  <c r="J1187" i="5"/>
  <c r="I1187" i="5"/>
  <c r="H1187" i="5"/>
  <c r="F1187" i="5"/>
  <c r="X1187" i="5"/>
  <c r="R1187" i="5"/>
  <c r="I1143" i="5"/>
  <c r="R1143" i="5"/>
  <c r="J1143" i="5"/>
  <c r="H1143" i="5"/>
  <c r="F1143" i="5"/>
  <c r="X1143" i="5"/>
  <c r="R897" i="5"/>
  <c r="I897" i="5"/>
  <c r="H897" i="5"/>
  <c r="F897" i="5"/>
  <c r="X897" i="5"/>
  <c r="J897" i="5"/>
  <c r="X902" i="5"/>
  <c r="R902" i="5"/>
  <c r="I902" i="5"/>
  <c r="J902" i="5"/>
  <c r="H902" i="5"/>
  <c r="F902" i="5"/>
  <c r="R885" i="5"/>
  <c r="I885" i="5"/>
  <c r="J885" i="5"/>
  <c r="H885" i="5"/>
  <c r="X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A16" i="6"/>
  <c r="B34" i="4"/>
  <c r="A21" i="6"/>
  <c r="F44" i="6"/>
  <c r="H44" i="6"/>
  <c r="D44" i="6"/>
  <c r="F34" i="6"/>
  <c r="F39" i="6"/>
  <c r="F54" i="6"/>
  <c r="F65" i="6"/>
  <c r="F49" i="6"/>
  <c r="F29" i="6"/>
  <c r="H29" i="6"/>
  <c r="F2429" i="5"/>
  <c r="X2429" i="5"/>
  <c r="R2429" i="5"/>
  <c r="J2429" i="5"/>
  <c r="I2429" i="5"/>
  <c r="H2429" i="5"/>
  <c r="D6" i="6"/>
  <c r="C6" i="6"/>
  <c r="H2434" i="5"/>
  <c r="I2434" i="5"/>
  <c r="F2434" i="5"/>
  <c r="X2434" i="5"/>
  <c r="R2434" i="5"/>
  <c r="J2434" i="5"/>
  <c r="J2495" i="5"/>
  <c r="I2495" i="5"/>
  <c r="H2495" i="5"/>
  <c r="R2495" i="5"/>
  <c r="F2495" i="5"/>
  <c r="I2414" i="5"/>
  <c r="H2414" i="5"/>
  <c r="F2414" i="5"/>
  <c r="X2414" i="5"/>
  <c r="R2414" i="5"/>
  <c r="J2414" i="5"/>
  <c r="H2390" i="5"/>
  <c r="R2390" i="5"/>
  <c r="J2390" i="5"/>
  <c r="I2390" i="5"/>
  <c r="F2390" i="5"/>
  <c r="X2390" i="5"/>
  <c r="F2351" i="5"/>
  <c r="R2351" i="5"/>
  <c r="J2351" i="5"/>
  <c r="I2351" i="5"/>
  <c r="X2351" i="5"/>
  <c r="H2351" i="5"/>
  <c r="H2376" i="5"/>
  <c r="F2376" i="5"/>
  <c r="J2376" i="5"/>
  <c r="I2376" i="5"/>
  <c r="X2376" i="5"/>
  <c r="R2376" i="5"/>
  <c r="H2360" i="5"/>
  <c r="F2360" i="5"/>
  <c r="J2360" i="5"/>
  <c r="I2360" i="5"/>
  <c r="X2360" i="5"/>
  <c r="R2360" i="5"/>
  <c r="X2274" i="5"/>
  <c r="R2274" i="5"/>
  <c r="J2274" i="5"/>
  <c r="H2274" i="5"/>
  <c r="I2274" i="5"/>
  <c r="F2274" i="5"/>
  <c r="J2383" i="5"/>
  <c r="I2383" i="5"/>
  <c r="R2383" i="5"/>
  <c r="H2383" i="5"/>
  <c r="F2383" i="5"/>
  <c r="X2383" i="5"/>
  <c r="H2229" i="5"/>
  <c r="F2229" i="5"/>
  <c r="R2229" i="5"/>
  <c r="J2229" i="5"/>
  <c r="I2229" i="5"/>
  <c r="X2229" i="5"/>
  <c r="J2230" i="5"/>
  <c r="I2230" i="5"/>
  <c r="H2230" i="5"/>
  <c r="X2230" i="5"/>
  <c r="F2230" i="5"/>
  <c r="R2230" i="5"/>
  <c r="J2182" i="5"/>
  <c r="I2182" i="5"/>
  <c r="H2182" i="5"/>
  <c r="F2182" i="5"/>
  <c r="X2182" i="5"/>
  <c r="R2182" i="5"/>
  <c r="I2162" i="5"/>
  <c r="H2162" i="5"/>
  <c r="F2162" i="5"/>
  <c r="X2162" i="5"/>
  <c r="R2162" i="5"/>
  <c r="J2162" i="5"/>
  <c r="F2105" i="5"/>
  <c r="X2105" i="5"/>
  <c r="I2105" i="5"/>
  <c r="H2105" i="5"/>
  <c r="R2105" i="5"/>
  <c r="J2105" i="5"/>
  <c r="F2089" i="5"/>
  <c r="X2089" i="5"/>
  <c r="I2089" i="5"/>
  <c r="H2089" i="5"/>
  <c r="R2089" i="5"/>
  <c r="J2089" i="5"/>
  <c r="I2146" i="5"/>
  <c r="H2146" i="5"/>
  <c r="F2146" i="5"/>
  <c r="R2146" i="5"/>
  <c r="J2146" i="5"/>
  <c r="X2146" i="5"/>
  <c r="R2143" i="5"/>
  <c r="J2143" i="5"/>
  <c r="I2143" i="5"/>
  <c r="H2143" i="5"/>
  <c r="F2143" i="5"/>
  <c r="X2143" i="5"/>
  <c r="I2106" i="5"/>
  <c r="H2106" i="5"/>
  <c r="F2106" i="5"/>
  <c r="R2106" i="5"/>
  <c r="J2106" i="5"/>
  <c r="X2106" i="5"/>
  <c r="R2067" i="5"/>
  <c r="J2067" i="5"/>
  <c r="H2067" i="5"/>
  <c r="F2067" i="5"/>
  <c r="X2067" i="5"/>
  <c r="I2067" i="5"/>
  <c r="I2048" i="5"/>
  <c r="H2048" i="5"/>
  <c r="F2048" i="5"/>
  <c r="X2048" i="5"/>
  <c r="R2048" i="5"/>
  <c r="J2048" i="5"/>
  <c r="R1961" i="5"/>
  <c r="J1961" i="5"/>
  <c r="I1961" i="5"/>
  <c r="H1961" i="5"/>
  <c r="F1961" i="5"/>
  <c r="X1961" i="5"/>
  <c r="F1855" i="5"/>
  <c r="X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X1786" i="5"/>
  <c r="R1786" i="5"/>
  <c r="J1786" i="5"/>
  <c r="I1786" i="5"/>
  <c r="I1921" i="5"/>
  <c r="H1921" i="5"/>
  <c r="F1921" i="5"/>
  <c r="R1921" i="5"/>
  <c r="J1921" i="5"/>
  <c r="X1921" i="5"/>
  <c r="X1895" i="5"/>
  <c r="J1895" i="5"/>
  <c r="R1895" i="5"/>
  <c r="I1895" i="5"/>
  <c r="H1895" i="5"/>
  <c r="F1895" i="5"/>
  <c r="R1742" i="5"/>
  <c r="X1742" i="5"/>
  <c r="J1742" i="5"/>
  <c r="I1742" i="5"/>
  <c r="F1742" i="5"/>
  <c r="H1742" i="5"/>
  <c r="I1739" i="5"/>
  <c r="X1739" i="5"/>
  <c r="F1739" i="5"/>
  <c r="R1739" i="5"/>
  <c r="H1739" i="5"/>
  <c r="J1739" i="5"/>
  <c r="I1729" i="5"/>
  <c r="H1729" i="5"/>
  <c r="F1729" i="5"/>
  <c r="X1729" i="5"/>
  <c r="R1729" i="5"/>
  <c r="J1729" i="5"/>
  <c r="I1713" i="5"/>
  <c r="H1713" i="5"/>
  <c r="F1713" i="5"/>
  <c r="X1713" i="5"/>
  <c r="R1713" i="5"/>
  <c r="J1713" i="5"/>
  <c r="I1697" i="5"/>
  <c r="H1697" i="5"/>
  <c r="F1697" i="5"/>
  <c r="X1697" i="5"/>
  <c r="R1697" i="5"/>
  <c r="J1697" i="5"/>
  <c r="I1681" i="5"/>
  <c r="H1681" i="5"/>
  <c r="F1681" i="5"/>
  <c r="X1681" i="5"/>
  <c r="R1681" i="5"/>
  <c r="J1681" i="5"/>
  <c r="I1665" i="5"/>
  <c r="H1665" i="5"/>
  <c r="F1665" i="5"/>
  <c r="X1665" i="5"/>
  <c r="R1665" i="5"/>
  <c r="J1665" i="5"/>
  <c r="I1649" i="5"/>
  <c r="H1649" i="5"/>
  <c r="F1649" i="5"/>
  <c r="X1649" i="5"/>
  <c r="R1649" i="5"/>
  <c r="J1649" i="5"/>
  <c r="I1633" i="5"/>
  <c r="H1633" i="5"/>
  <c r="F1633" i="5"/>
  <c r="X1633" i="5"/>
  <c r="R1633" i="5"/>
  <c r="J1633" i="5"/>
  <c r="F1617" i="5"/>
  <c r="X1617" i="5"/>
  <c r="R1617" i="5"/>
  <c r="J1617" i="5"/>
  <c r="I1617" i="5"/>
  <c r="H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R1849" i="5"/>
  <c r="J1849" i="5"/>
  <c r="I1849" i="5"/>
  <c r="H1849" i="5"/>
  <c r="F1849" i="5"/>
  <c r="X1849" i="5"/>
  <c r="R1642" i="5"/>
  <c r="J1642" i="5"/>
  <c r="I1642" i="5"/>
  <c r="H1642" i="5"/>
  <c r="F1642" i="5"/>
  <c r="X1642" i="5"/>
  <c r="H1766" i="5"/>
  <c r="F1766" i="5"/>
  <c r="X1766" i="5"/>
  <c r="R1766" i="5"/>
  <c r="J1766" i="5"/>
  <c r="I1766" i="5"/>
  <c r="R1694" i="5"/>
  <c r="J1694" i="5"/>
  <c r="I1694" i="5"/>
  <c r="H1694" i="5"/>
  <c r="F1694" i="5"/>
  <c r="X1694" i="5"/>
  <c r="R1630" i="5"/>
  <c r="J1630" i="5"/>
  <c r="I1630" i="5"/>
  <c r="H1630" i="5"/>
  <c r="F1630" i="5"/>
  <c r="X1630" i="5"/>
  <c r="J1759" i="5"/>
  <c r="I1759" i="5"/>
  <c r="H1759" i="5"/>
  <c r="X1759" i="5"/>
  <c r="R1759" i="5"/>
  <c r="F1759" i="5"/>
  <c r="R1682" i="5"/>
  <c r="J1682" i="5"/>
  <c r="I1682" i="5"/>
  <c r="H1682" i="5"/>
  <c r="F1682" i="5"/>
  <c r="X1682" i="5"/>
  <c r="I1539" i="5"/>
  <c r="H1539" i="5"/>
  <c r="F1539" i="5"/>
  <c r="X1539" i="5"/>
  <c r="R1539" i="5"/>
  <c r="J1539" i="5"/>
  <c r="J1432" i="5"/>
  <c r="I1432" i="5"/>
  <c r="H1432" i="5"/>
  <c r="R1432" i="5"/>
  <c r="F1432" i="5"/>
  <c r="X1432" i="5"/>
  <c r="J1424" i="5"/>
  <c r="I1424" i="5"/>
  <c r="H1424" i="5"/>
  <c r="R1424" i="5"/>
  <c r="F1424" i="5"/>
  <c r="X1424" i="5"/>
  <c r="I1594" i="5"/>
  <c r="H1594" i="5"/>
  <c r="F1594" i="5"/>
  <c r="R1594" i="5"/>
  <c r="J1594" i="5"/>
  <c r="X1594" i="5"/>
  <c r="I1562" i="5"/>
  <c r="H1562" i="5"/>
  <c r="F1562" i="5"/>
  <c r="R1562" i="5"/>
  <c r="J1562" i="5"/>
  <c r="X1562" i="5"/>
  <c r="H1471" i="5"/>
  <c r="F1471" i="5"/>
  <c r="X1471" i="5"/>
  <c r="I1471" i="5"/>
  <c r="R1471" i="5"/>
  <c r="J1471" i="5"/>
  <c r="H1443" i="5"/>
  <c r="F1443" i="5"/>
  <c r="X1443" i="5"/>
  <c r="J1443" i="5"/>
  <c r="I1443" i="5"/>
  <c r="R1443" i="5"/>
  <c r="F1414" i="5"/>
  <c r="R1414" i="5"/>
  <c r="J1414" i="5"/>
  <c r="I1414" i="5"/>
  <c r="X1414" i="5"/>
  <c r="H1414" i="5"/>
  <c r="I1358" i="5"/>
  <c r="H1358" i="5"/>
  <c r="X1358" i="5"/>
  <c r="R1358" i="5"/>
  <c r="F1358" i="5"/>
  <c r="J1358" i="5"/>
  <c r="H1419" i="5"/>
  <c r="X1419" i="5"/>
  <c r="R1419" i="5"/>
  <c r="F1419" i="5"/>
  <c r="J1419" i="5"/>
  <c r="I1419" i="5"/>
  <c r="R1575" i="5"/>
  <c r="J1575" i="5"/>
  <c r="I1575" i="5"/>
  <c r="H1575" i="5"/>
  <c r="F1575" i="5"/>
  <c r="X1575" i="5"/>
  <c r="H1427" i="5"/>
  <c r="X1427" i="5"/>
  <c r="R1427" i="5"/>
  <c r="F1427" i="5"/>
  <c r="J1427" i="5"/>
  <c r="I1427" i="5"/>
  <c r="H1158" i="5"/>
  <c r="X1158" i="5"/>
  <c r="J1158" i="5"/>
  <c r="R1158" i="5"/>
  <c r="I1158" i="5"/>
  <c r="F1158" i="5"/>
  <c r="X1149" i="5"/>
  <c r="H1149" i="5"/>
  <c r="F1149" i="5"/>
  <c r="R1149" i="5"/>
  <c r="I1149" i="5"/>
  <c r="J1149" i="5"/>
  <c r="H1238" i="5"/>
  <c r="R1238" i="5"/>
  <c r="J1238" i="5"/>
  <c r="I1238" i="5"/>
  <c r="F1238" i="5"/>
  <c r="X1238" i="5"/>
  <c r="H1174" i="5"/>
  <c r="R1174" i="5"/>
  <c r="J1174" i="5"/>
  <c r="I1174" i="5"/>
  <c r="F1174" i="5"/>
  <c r="X1174" i="5"/>
  <c r="R1555" i="5"/>
  <c r="J1555" i="5"/>
  <c r="I1555" i="5"/>
  <c r="H1555" i="5"/>
  <c r="F1555" i="5"/>
  <c r="X1555" i="5"/>
  <c r="H1075" i="5"/>
  <c r="F1075" i="5"/>
  <c r="X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X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X1020" i="5"/>
  <c r="F1020" i="5"/>
  <c r="R1020" i="5"/>
  <c r="R945" i="5"/>
  <c r="I945" i="5"/>
  <c r="J945" i="5"/>
  <c r="H945" i="5"/>
  <c r="X945" i="5"/>
  <c r="F945" i="5"/>
  <c r="R957" i="5"/>
  <c r="J957" i="5"/>
  <c r="I957" i="5"/>
  <c r="X957" i="5"/>
  <c r="F957" i="5"/>
  <c r="H957" i="5"/>
  <c r="I1346" i="5"/>
  <c r="X1346" i="5"/>
  <c r="R1346" i="5"/>
  <c r="J1346" i="5"/>
  <c r="H1346" i="5"/>
  <c r="F1346" i="5"/>
  <c r="R949" i="5"/>
  <c r="J949" i="5"/>
  <c r="I949" i="5"/>
  <c r="H949" i="5"/>
  <c r="F949" i="5"/>
  <c r="X949" i="5"/>
  <c r="R1152" i="5"/>
  <c r="J1152" i="5"/>
  <c r="I1152" i="5"/>
  <c r="H1152" i="5"/>
  <c r="X1152" i="5"/>
  <c r="F1152" i="5"/>
  <c r="R881" i="5"/>
  <c r="I881" i="5"/>
  <c r="H881" i="5"/>
  <c r="F881" i="5"/>
  <c r="X881" i="5"/>
  <c r="J881" i="5"/>
  <c r="R901" i="5"/>
  <c r="I901" i="5"/>
  <c r="J901" i="5"/>
  <c r="H901" i="5"/>
  <c r="X901" i="5"/>
  <c r="F901" i="5"/>
  <c r="R889" i="5"/>
  <c r="I889" i="5"/>
  <c r="H889" i="5"/>
  <c r="X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180" i="5"/>
  <c r="S65" i="5"/>
  <c r="S89" i="5"/>
  <c r="S312" i="5"/>
  <c r="S75" i="5"/>
  <c r="S241" i="5"/>
  <c r="S306" i="5"/>
  <c r="S336" i="5"/>
  <c r="S100" i="5"/>
  <c r="S554" i="5"/>
  <c r="S569" i="5"/>
  <c r="S153" i="5"/>
  <c r="S69" i="5"/>
  <c r="S300" i="5"/>
  <c r="S62" i="5"/>
  <c r="S63" i="5"/>
  <c r="S245" i="5"/>
  <c r="S253" i="5"/>
  <c r="S59" i="5"/>
  <c r="S205" i="5"/>
  <c r="S324" i="5"/>
  <c r="S526" i="5"/>
  <c r="S368" i="5"/>
  <c r="S380" i="5"/>
  <c r="S308" i="5"/>
  <c r="X588" i="5"/>
  <c r="X353" i="5"/>
  <c r="X596" i="5"/>
  <c r="S596" i="5"/>
  <c r="X504" i="5"/>
  <c r="X598" i="5"/>
  <c r="S598" i="5"/>
  <c r="X464" i="5"/>
  <c r="X461" i="5"/>
  <c r="X345" i="5"/>
  <c r="X139" i="5"/>
  <c r="X492" i="5"/>
  <c r="X501" i="5"/>
  <c r="X610" i="5"/>
  <c r="S610" i="5"/>
  <c r="X219" i="5"/>
  <c r="X397" i="5"/>
  <c r="X537" i="5"/>
  <c r="X576" i="5"/>
  <c r="X600" i="5"/>
  <c r="S600" i="5"/>
  <c r="X401" i="5"/>
  <c r="X339" i="5"/>
  <c r="X465" i="5"/>
  <c r="X520" i="5"/>
  <c r="X466" i="5"/>
  <c r="X485" i="5"/>
  <c r="X426" i="5"/>
  <c r="X471" i="5"/>
  <c r="X286" i="5"/>
  <c r="X406" i="5"/>
  <c r="X151" i="5"/>
  <c r="X179" i="5"/>
  <c r="X374" i="5"/>
  <c r="X231" i="5"/>
  <c r="X263" i="5"/>
  <c r="X295" i="5"/>
  <c r="X191" i="5"/>
  <c r="X409" i="5"/>
  <c r="X517" i="5"/>
  <c r="X175" i="5"/>
  <c r="X361" i="5"/>
  <c r="X521" i="5"/>
  <c r="X243" i="5"/>
  <c r="X275" i="5"/>
  <c r="X377" i="5"/>
  <c r="X566" i="5"/>
  <c r="X150" i="5"/>
  <c r="X595" i="5"/>
  <c r="X90" i="5"/>
  <c r="X280" i="5"/>
  <c r="X523" i="5"/>
  <c r="X495" i="5"/>
  <c r="X102" i="5"/>
  <c r="X577" i="5"/>
  <c r="X319" i="5"/>
  <c r="X211" i="5"/>
  <c r="X338" i="5"/>
  <c r="X453" i="5"/>
  <c r="X405" i="5"/>
  <c r="X187" i="5"/>
  <c r="X369" i="5"/>
  <c r="X564" i="5"/>
  <c r="X358" i="5"/>
  <c r="X365" i="5"/>
  <c r="X516" i="5"/>
  <c r="X327" i="5"/>
  <c r="X505" i="5"/>
  <c r="X590" i="5"/>
  <c r="X203" i="5"/>
  <c r="X594" i="5"/>
  <c r="X410" i="5"/>
  <c r="X438" i="5"/>
  <c r="X599" i="5"/>
  <c r="S599" i="5"/>
  <c r="X446" i="5"/>
  <c r="X250" i="5"/>
  <c r="X364" i="5"/>
  <c r="X422" i="5"/>
  <c r="X190" i="5"/>
  <c r="X242" i="5"/>
  <c r="X402" i="5"/>
  <c r="X107" i="5"/>
  <c r="X480" i="5"/>
  <c r="X111" i="5"/>
  <c r="X568" i="5"/>
  <c r="X167" i="5"/>
  <c r="X163" i="5"/>
  <c r="X445" i="5"/>
  <c r="X552" i="5"/>
  <c r="X307" i="5"/>
  <c r="X199" i="5"/>
  <c r="X315" i="5"/>
  <c r="X143" i="5"/>
  <c r="X207" i="5"/>
  <c r="X381" i="5"/>
  <c r="S381" i="5"/>
  <c r="X223" i="5"/>
  <c r="X255" i="5"/>
  <c r="X287" i="5"/>
  <c r="X366" i="5"/>
  <c r="X389" i="5"/>
  <c r="X524" i="5"/>
  <c r="X474" i="5"/>
  <c r="X489" i="5"/>
  <c r="X536" i="5"/>
  <c r="X115" i="5"/>
  <c r="X235" i="5"/>
  <c r="X267" i="5"/>
  <c r="X299" i="5"/>
  <c r="X468" i="5"/>
  <c r="X528" i="5"/>
  <c r="X430" i="5"/>
  <c r="X304" i="5"/>
  <c r="X276" i="5"/>
  <c r="X333" i="5"/>
  <c r="X296" i="5"/>
  <c r="X206" i="5"/>
  <c r="X193" i="5"/>
  <c r="X305" i="5"/>
  <c r="X591" i="5"/>
  <c r="X394" i="5"/>
  <c r="X114" i="5"/>
  <c r="X532" i="5"/>
  <c r="S532" i="5"/>
  <c r="X437" i="5"/>
  <c r="X484" i="5"/>
  <c r="X147" i="5"/>
  <c r="X457" i="5"/>
  <c r="X512" i="5"/>
  <c r="X608" i="5"/>
  <c r="X560" i="5"/>
  <c r="X385" i="5"/>
  <c r="X544" i="5"/>
  <c r="X574" i="5"/>
  <c r="X215" i="5"/>
  <c r="X533" i="5"/>
  <c r="X354" i="5"/>
  <c r="S354" i="5"/>
  <c r="X540" i="5"/>
  <c r="X587" i="5"/>
  <c r="X329" i="5"/>
  <c r="X390" i="5"/>
  <c r="X601" i="5"/>
  <c r="S601" i="5"/>
  <c r="X561" i="5"/>
  <c r="X261" i="5"/>
  <c r="X349" i="5"/>
  <c r="X572" i="5"/>
  <c r="X429" i="5"/>
  <c r="X586" i="5"/>
  <c r="X449" i="5"/>
  <c r="X496" i="5"/>
  <c r="X311" i="5"/>
  <c r="X155" i="5"/>
  <c r="X357" i="5"/>
  <c r="X433" i="5"/>
  <c r="X548" i="5"/>
  <c r="X123" i="5"/>
  <c r="X602" i="5"/>
  <c r="S602" i="5"/>
  <c r="X247" i="5"/>
  <c r="X279" i="5"/>
  <c r="X476" i="5"/>
  <c r="X183" i="5"/>
  <c r="X103" i="5"/>
  <c r="X227" i="5"/>
  <c r="X259" i="5"/>
  <c r="X291" i="5"/>
  <c r="X373" i="5"/>
  <c r="X393" i="5"/>
  <c r="X604" i="5"/>
  <c r="S604" i="5"/>
  <c r="X278" i="5"/>
  <c r="X162" i="5"/>
  <c r="X442" i="5"/>
  <c r="X101" i="5"/>
  <c r="X188" i="5"/>
  <c r="X127" i="5"/>
  <c r="X421" i="5"/>
  <c r="X570" i="5"/>
  <c r="X417" i="5"/>
  <c r="X171" i="5"/>
  <c r="X580" i="5"/>
  <c r="X553" i="5"/>
  <c r="X606" i="5"/>
  <c r="S606" i="5"/>
  <c r="X425" i="5"/>
  <c r="X488" i="5"/>
  <c r="X578" i="5"/>
  <c r="X556" i="5"/>
  <c r="X500" i="5"/>
  <c r="X341" i="5"/>
  <c r="X472" i="5"/>
  <c r="X441" i="5"/>
  <c r="X131" i="5"/>
  <c r="X323" i="5"/>
  <c r="X508" i="5"/>
  <c r="X302" i="5"/>
  <c r="X210" i="5"/>
  <c r="X434" i="5"/>
  <c r="X575" i="5"/>
  <c r="X42" i="5"/>
  <c r="X214" i="5"/>
  <c r="X579" i="5"/>
  <c r="X200" i="5"/>
  <c r="X555" i="5"/>
  <c r="X86" i="5"/>
  <c r="X313" i="5"/>
  <c r="S313" i="5"/>
  <c r="X462" i="5"/>
  <c r="X135" i="5"/>
  <c r="X473" i="5"/>
  <c r="X592" i="5"/>
  <c r="X413" i="5"/>
  <c r="X159" i="5"/>
  <c r="X459" i="5"/>
  <c r="X195" i="5"/>
  <c r="X239" i="5"/>
  <c r="X271" i="5"/>
  <c r="X584" i="5"/>
  <c r="X119" i="5"/>
  <c r="X251" i="5"/>
  <c r="X283" i="5"/>
  <c r="X582" i="5"/>
  <c r="X418" i="5"/>
  <c r="X260" i="5"/>
  <c r="X414" i="5"/>
  <c r="X292" i="5"/>
  <c r="X238" i="5"/>
  <c r="X607" i="5"/>
  <c r="X70" i="5"/>
  <c r="X264" i="5"/>
  <c r="X573"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9"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<sst xmlns="http://schemas.openxmlformats.org/spreadsheetml/2006/main" count="22389" uniqueCount="15828">
  <si>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</si>
  <si>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</si>
  <si>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</si>
  <si>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</si>
  <si>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</si>
  <si>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</si>
  <si>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</si>
  <si>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</si>
  <si>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</si>
  <si>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</si>
  <si>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</si>
  <si>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</si>
  <si>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</si>
  <si>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</si>
  <si>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</si>
  <si>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</si>
  <si>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</si>
  <si>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</si>
  <si>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</si>
  <si>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</si>
  <si>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</si>
  <si>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</si>
  <si>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</si>
  <si>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</si>
  <si>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</si>
  <si>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</si>
  <si>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</si>
  <si>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</si>
  <si>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</si>
  <si>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</si>
  <si>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</si>
  <si>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</si>
  <si>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</si>
  <si>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</si>
  <si>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</si>
  <si>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</si>
  <si>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</si>
  <si>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</si>
  <si>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</si>
  <si>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</si>
  <si>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</si>
  <si>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</si>
  <si>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</si>
  <si>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</si>
  <si>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</si>
  <si>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</si>
  <si>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</si>
  <si>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</si>
  <si>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</si>
  <si>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</si>
  <si>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</si>
  <si>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</si>
  <si>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</si>
  <si>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</si>
  <si>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</si>
  <si>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</si>
  <si>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</si>
  <si>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</si>
  <si>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</si>
  <si>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</si>
  <si>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</si>
  <si>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</si>
  <si>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</si>
  <si>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</si>
  <si>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</si>
  <si>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</si>
  <si>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</si>
  <si>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</si>
  <si>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</si>
  <si>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</si>
  <si>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</si>
  <si>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</si>
  <si>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</si>
  <si>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</si>
  <si>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</si>
  <si>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</si>
  <si>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</si>
  <si>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</si>
  <si>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</si>
  <si>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</si>
  <si>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</si>
  <si>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</si>
  <si>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</si>
  <si>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</si>
  <si>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</si>
  <si>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</si>
  <si>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</si>
  <si>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</si>
  <si>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</si>
  <si>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</si>
  <si>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</si>
  <si>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</si>
  <si>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</si>
  <si>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</si>
  <si>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</si>
  <si>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</si>
  <si>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</si>
  <si>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</si>
  <si>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</si>
  <si>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</si>
  <si>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</si>
  <si>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</si>
  <si>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</si>
  <si>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</si>
  <si>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</si>
  <si>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</si>
  <si>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</si>
  <si>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</si>
  <si>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</si>
  <si>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</si>
  <si>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</si>
  <si>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</si>
  <si>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</si>
  <si>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</si>
  <si>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</si>
  <si>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</si>
  <si>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</si>
  <si>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</si>
  <si>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</si>
  <si>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</si>
  <si>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</si>
  <si>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</si>
  <si>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</si>
  <si>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</si>
  <si>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</si>
  <si>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</si>
  <si>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</si>
  <si>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</si>
  <si>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</si>
  <si>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</si>
  <si>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</si>
  <si>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</si>
  <si>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</si>
  <si>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</si>
  <si>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</si>
  <si>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</si>
  <si>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</si>
  <si>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</si>
  <si>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</si>
  <si>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</si>
  <si>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</si>
  <si>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</si>
  <si>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</si>
  <si>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</si>
  <si>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</si>
  <si>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</si>
  <si>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</si>
  <si>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</si>
  <si>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</si>
  <si>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</si>
  <si>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</si>
  <si>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</si>
  <si>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</si>
  <si>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</si>
  <si>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</si>
  <si>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</si>
  <si>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</si>
  <si>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</si>
  <si>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</si>
  <si>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</si>
  <si>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</si>
  <si>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</si>
  <si>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</si>
  <si>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</si>
  <si>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</si>
  <si>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</si>
  <si>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</si>
  <si>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</si>
  <si>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</si>
  <si>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</si>
  <si>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</si>
  <si>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</si>
  <si>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</si>
  <si>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</si>
  <si>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</si>
  <si>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</si>
  <si>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</si>
  <si>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</si>
  <si>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</si>
  <si>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</si>
  <si>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</si>
  <si>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</si>
  <si>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</si>
  <si>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</si>
  <si>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</si>
  <si>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</si>
  <si>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</si>
  <si>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</si>
  <si>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</si>
  <si>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</si>
  <si>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</si>
  <si>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</si>
  <si>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</si>
  <si>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</si>
  <si>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</si>
  <si>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</si>
  <si>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</si>
  <si>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</si>
  <si>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</si>
  <si>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</si>
  <si>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</si>
  <si>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</si>
  <si>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</si>
  <si>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</si>
  <si>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</si>
  <si>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</si>
  <si>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</si>
  <si>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</si>
  <si>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</si>
  <si>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</si>
  <si>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</si>
  <si>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</si>
  <si>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</si>
  <si>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</si>
  <si>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</si>
  <si>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</si>
  <si>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</si>
  <si>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</si>
  <si>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</si>
  <si>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</si>
  <si>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</si>
  <si>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</si>
  <si>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</si>
  <si>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</si>
  <si>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</si>
  <si>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</si>
  <si>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</si>
  <si>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</si>
  <si>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</si>
  <si>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</si>
  <si>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</si>
  <si>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</si>
  <si>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</si>
  <si>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</si>
  <si>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</si>
  <si>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</si>
  <si>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</si>
  <si>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</si>
  <si>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</si>
  <si>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</si>
  <si>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</si>
  <si>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</si>
  <si>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</si>
  <si>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</si>
  <si>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</si>
  <si>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</si>
  <si>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</si>
  <si>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</si>
  <si>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</si>
  <si>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</si>
  <si>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</si>
  <si>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</si>
  <si>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</si>
  <si>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</si>
  <si>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</si>
  <si>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</si>
  <si>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</si>
  <si>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</si>
  <si>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</si>
  <si>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</si>
  <si>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</si>
  <si>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</si>
  <si>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</si>
  <si>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</si>
  <si>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</si>
  <si>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</si>
  <si>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</si>
  <si>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</si>
  <si>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</si>
  <si>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</si>
  <si>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</si>
  <si>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</si>
  <si>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</si>
  <si>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</si>
  <si>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</si>
  <si>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</si>
  <si>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</si>
  <si>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</si>
  <si>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</si>
  <si>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</si>
  <si>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</si>
  <si>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</si>
  <si>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</si>
  <si>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</si>
  <si>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</si>
  <si>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</si>
  <si>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</si>
  <si>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</si>
  <si>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</si>
  <si>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</si>
  <si>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</si>
  <si>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</si>
  <si>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</si>
  <si>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</si>
  <si>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</si>
  <si>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</si>
  <si>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</si>
  <si>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</si>
  <si>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</si>
  <si>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</si>
  <si>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</si>
  <si>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</si>
  <si>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</si>
  <si>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</si>
  <si>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</si>
  <si>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</si>
  <si>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</si>
  <si>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</si>
  <si>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</si>
  <si>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</si>
  <si>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</si>
  <si>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</si>
  <si>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</si>
  <si>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</si>
  <si>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</si>
  <si>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</si>
  <si>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</si>
  <si>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</si>
  <si>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</si>
  <si>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</si>
  <si>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</si>
  <si>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</si>
  <si>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</si>
  <si>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</si>
  <si>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</si>
  <si>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</si>
  <si>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</si>
  <si>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</si>
  <si>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</si>
  <si>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</si>
  <si>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</si>
  <si>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</si>
  <si>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</si>
  <si>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</si>
  <si>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</si>
  <si>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</si>
  <si>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</si>
  <si>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</si>
  <si>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</si>
  <si>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</si>
  <si>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</si>
  <si>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</si>
  <si>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</si>
  <si>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</si>
  <si>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</si>
  <si>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</si>
  <si>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</si>
  <si>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</si>
  <si>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</si>
  <si>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</si>
  <si>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</si>
  <si>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</si>
  <si>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</si>
  <si>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</si>
  <si>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</si>
  <si>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</si>
  <si>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</si>
  <si>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</si>
  <si>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</si>
  <si>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</si>
  <si>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</si>
  <si>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</si>
  <si>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</si>
  <si>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</si>
  <si>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</si>
  <si>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</si>
  <si>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</si>
  <si>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</si>
  <si>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</si>
  <si>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</si>
  <si>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</si>
  <si>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</si>
  <si>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</si>
  <si>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</si>
  <si>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</si>
  <si>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</si>
  <si>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</si>
  <si>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</si>
  <si>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</si>
  <si>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</si>
  <si>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</si>
  <si>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</si>
  <si>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</si>
  <si>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</si>
  <si>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</si>
  <si>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</si>
  <si>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</si>
  <si>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</si>
  <si>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</si>
  <si>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</si>
  <si>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</si>
  <si>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</si>
  <si>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</si>
  <si>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</si>
  <si>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</si>
  <si>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</si>
  <si>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</si>
  <si>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</si>
  <si>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</si>
  <si>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</si>
  <si>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</si>
  <si>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</si>
  <si>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</si>
  <si>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</si>
  <si>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</si>
  <si>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</si>
  <si>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</si>
  <si>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</si>
  <si>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</si>
  <si>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</si>
  <si>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</si>
  <si>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</si>
  <si>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</si>
  <si>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</si>
  <si>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</si>
  <si>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</si>
  <si>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</si>
  <si>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</si>
  <si>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</si>
  <si>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</si>
  <si>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</si>
  <si>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</si>
  <si>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</si>
  <si>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</si>
  <si>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</si>
  <si>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</si>
  <si>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</si>
  <si>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</si>
  <si>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</si>
  <si>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</si>
  <si>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</si>
  <si>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</si>
  <si>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</si>
  <si>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</si>
  <si>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</si>
  <si>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</si>
  <si>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</si>
  <si>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</si>
  <si>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</si>
  <si>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</si>
  <si>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</si>
  <si>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</si>
  <si>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</si>
  <si>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</si>
  <si>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</si>
  <si>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</si>
  <si>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</si>
  <si>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</si>
  <si>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</si>
  <si>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</si>
  <si>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</si>
  <si>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</si>
  <si>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</si>
  <si>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</si>
  <si>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</si>
  <si>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</si>
  <si>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</si>
  <si>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</si>
  <si>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</si>
  <si>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</si>
  <si>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</si>
  <si>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</si>
  <si>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</si>
  <si>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</si>
  <si>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</si>
  <si>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</si>
  <si>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</si>
  <si>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</si>
  <si>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</si>
  <si>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</si>
  <si>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</si>
  <si>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</si>
  <si>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</si>
  <si>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</si>
  <si>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</si>
  <si>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</si>
  <si>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</si>
  <si>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</si>
  <si>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</si>
  <si>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</si>
  <si>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</si>
  <si>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</si>
  <si>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</si>
  <si>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</si>
  <si>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</si>
  <si>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</si>
  <si>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</si>
  <si>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</si>
  <si>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</si>
  <si>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</si>
  <si>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</si>
  <si>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</si>
  <si>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</si>
  <si>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</si>
  <si>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</si>
  <si>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</si>
  <si>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</si>
  <si>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</si>
  <si>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</si>
  <si>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</si>
  <si>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</si>
  <si>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</si>
  <si>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</si>
  <si>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</si>
  <si>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</si>
  <si>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</si>
  <si>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</si>
  <si>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</si>
  <si>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</si>
  <si>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</si>
  <si>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</si>
  <si>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</si>
  <si>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</si>
  <si>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</si>
  <si>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</si>
  <si>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</si>
  <si>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</si>
  <si>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</si>
  <si>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</si>
  <si>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</si>
  <si>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</si>
  <si>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</si>
  <si>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</si>
  <si>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</si>
  <si>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</si>
  <si>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</si>
  <si>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</si>
  <si>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</si>
  <si>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</si>
  <si>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</si>
  <si>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</si>
  <si>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</si>
  <si>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</si>
  <si>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</si>
  <si>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</si>
  <si>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</si>
  <si>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</si>
  <si>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</si>
  <si>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</si>
  <si>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</si>
  <si>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</si>
  <si>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</si>
  <si>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</si>
  <si>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</si>
  <si>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</si>
  <si>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</si>
  <si>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</si>
  <si>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</si>
  <si>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</si>
  <si>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</si>
  <si>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</si>
  <si>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</si>
  <si>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</si>
  <si>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</si>
  <si>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</si>
  <si>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</si>
  <si>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</si>
  <si>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</si>
  <si>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</si>
  <si>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</si>
  <si>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</si>
  <si>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</si>
  <si>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</si>
  <si>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</si>
  <si>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</si>
  <si>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</si>
  <si>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</si>
  <si>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</si>
  <si>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</si>
  <si>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</si>
  <si>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</si>
  <si>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</si>
  <si>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</si>
  <si>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</si>
  <si>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</si>
  <si>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</si>
  <si>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</si>
  <si>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</si>
  <si>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</si>
  <si>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</si>
  <si>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</si>
  <si>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</si>
  <si>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</si>
  <si>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</si>
  <si>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</si>
  <si>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</si>
  <si>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</si>
  <si>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</si>
  <si>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</si>
  <si>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</si>
  <si>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</si>
  <si>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</si>
  <si>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</si>
  <si>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</si>
  <si>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</si>
  <si>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</si>
  <si>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</si>
  <si>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</si>
  <si>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</si>
  <si>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</si>
  <si>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</si>
  <si>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</si>
  <si>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</si>
  <si>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</si>
  <si>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</si>
  <si>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</si>
  <si>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</si>
  <si>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</si>
  <si>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</si>
  <si>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</si>
  <si>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</si>
  <si>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</si>
  <si>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</si>
  <si>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</si>
  <si>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</si>
  <si>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</si>
  <si>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</si>
  <si>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</si>
  <si>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</si>
  <si>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</si>
  <si>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</si>
  <si>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</si>
  <si>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</si>
  <si>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</si>
  <si>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</si>
  <si>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</si>
  <si>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</si>
  <si>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</si>
  <si>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</si>
  <si>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</si>
  <si>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</si>
  <si>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</si>
  <si>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</si>
  <si>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</si>
  <si>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</si>
  <si>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</si>
  <si>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</si>
  <si>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</si>
  <si>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</si>
  <si>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</si>
  <si>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</si>
  <si>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</si>
  <si>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</si>
  <si>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</si>
  <si>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</si>
  <si>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</si>
  <si>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</si>
  <si>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</si>
  <si>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</si>
  <si>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</si>
  <si>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</si>
  <si>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</si>
  <si>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</si>
  <si>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</si>
  <si>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</si>
  <si>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</si>
  <si>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</si>
  <si>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</si>
  <si>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</si>
  <si>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</si>
  <si>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</si>
  <si>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</si>
  <si>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</si>
  <si>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</si>
  <si>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</si>
  <si>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</si>
  <si>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</si>
  <si>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</si>
  <si>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</si>
  <si>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</si>
  <si>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</si>
  <si>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</si>
  <si>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</si>
  <si>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</si>
  <si>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</si>
  <si>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</si>
  <si>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</si>
  <si>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</si>
  <si>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</si>
  <si>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</si>
  <si>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</si>
  <si>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</si>
  <si>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</si>
  <si>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</si>
  <si>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</si>
  <si>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</si>
  <si>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</si>
  <si>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</si>
  <si>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</si>
  <si>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</si>
  <si>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</si>
  <si>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</si>
  <si>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</si>
  <si>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</si>
  <si>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</si>
  <si>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</si>
  <si>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</si>
  <si>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</si>
  <si>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</si>
  <si>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</si>
  <si>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</si>
  <si>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</si>
  <si>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</si>
  <si>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</si>
  <si>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</si>
  <si>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</si>
  <si>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</si>
  <si>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</si>
  <si>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</si>
  <si>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</si>
  <si>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</si>
  <si>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</si>
  <si>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</si>
  <si>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</si>
  <si>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</si>
  <si>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</si>
  <si>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</si>
  <si>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</si>
  <si>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</si>
  <si>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</si>
  <si>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</si>
  <si>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</si>
  <si>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</si>
  <si>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</si>
  <si>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</si>
  <si>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</si>
  <si>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</si>
  <si>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</si>
  <si>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</si>
  <si>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</si>
  <si>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</si>
  <si>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</si>
  <si>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</si>
  <si>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</si>
  <si>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</si>
  <si>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</si>
  <si>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</si>
  <si>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</si>
  <si>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</si>
  <si>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</si>
  <si>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</si>
  <si>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</si>
  <si>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</si>
  <si>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</si>
  <si>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</si>
  <si>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</si>
  <si>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</si>
  <si>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</si>
  <si>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</si>
  <si>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</si>
  <si>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</si>
  <si>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</si>
  <si>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</si>
  <si>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</si>
  <si>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</si>
  <si>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</si>
  <si>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</si>
  <si>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</si>
  <si>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</si>
  <si>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</si>
  <si>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</si>
  <si>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</si>
  <si>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</si>
  <si>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</si>
  <si>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</si>
  <si>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</si>
  <si>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</si>
  <si>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</si>
  <si>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</si>
  <si>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</si>
  <si>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</si>
  <si>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</si>
  <si>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</si>
  <si>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</si>
  <si>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</si>
  <si>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</si>
  <si>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</si>
  <si>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</si>
  <si>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</si>
  <si>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</si>
  <si>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</si>
  <si>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</si>
  <si>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</si>
  <si>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</si>
  <si>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</si>
  <si>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</si>
  <si>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</si>
  <si>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</si>
  <si>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</si>
  <si>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</si>
  <si>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</si>
  <si>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</si>
  <si>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</si>
  <si>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</si>
  <si>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</si>
  <si>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</si>
  <si>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</si>
  <si>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</si>
  <si>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</si>
  <si>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</si>
  <si>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</si>
  <si>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</si>
  <si>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</si>
  <si>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</si>
  <si>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</si>
  <si>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</si>
  <si>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</si>
  <si>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</si>
  <si>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</si>
  <si>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</si>
  <si>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</si>
  <si>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</si>
  <si>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</si>
  <si>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</si>
  <si>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</si>
  <si>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</si>
  <si>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</si>
  <si>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</si>
  <si>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</si>
  <si>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</si>
  <si>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</si>
  <si>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</si>
  <si>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</si>
  <si>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</si>
  <si>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</si>
  <si>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</si>
  <si>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</si>
  <si>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</si>
  <si>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</si>
  <si>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</si>
  <si>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</si>
  <si>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</si>
  <si>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</si>
  <si>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</si>
  <si>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</si>
  <si>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</si>
  <si>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</si>
  <si>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</si>
  <si>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</si>
  <si>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</si>
  <si>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</si>
  <si>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</si>
  <si>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</si>
  <si>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</si>
  <si>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</si>
  <si>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</si>
  <si>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</si>
  <si>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</si>
  <si>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</si>
  <si>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</si>
  <si>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</si>
  <si>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</si>
  <si>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</si>
  <si>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</si>
  <si>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</si>
  <si>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</si>
  <si>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</si>
  <si>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</si>
  <si>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</si>
  <si>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</si>
  <si>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</si>
  <si>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</si>
  <si>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</si>
  <si>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</si>
  <si>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</si>
  <si>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</si>
  <si>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</si>
  <si>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</si>
  <si>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</si>
  <si>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</si>
  <si>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</si>
  <si>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</si>
  <si>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</si>
  <si>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</si>
  <si>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</si>
  <si>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</si>
  <si>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</si>
  <si>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</si>
  <si>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</si>
  <si>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</si>
  <si>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</si>
  <si>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</si>
  <si>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</si>
  <si>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</si>
  <si>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</si>
  <si>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</si>
  <si>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</si>
  <si>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</si>
  <si>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</si>
  <si>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</si>
  <si>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</si>
  <si>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</si>
  <si>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</si>
  <si>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</si>
  <si>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</si>
  <si>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</si>
  <si>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</si>
  <si>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</si>
  <si>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</si>
  <si>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</si>
  <si>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</si>
  <si>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</si>
  <si>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</si>
  <si>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</si>
  <si>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</si>
  <si>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</si>
  <si>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</si>
  <si>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</si>
  <si>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</si>
  <si>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</si>
  <si>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</si>
  <si>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</si>
  <si>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</si>
  <si>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</si>
  <si>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</si>
  <si>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</si>
  <si>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</si>
  <si>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</si>
  <si>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</si>
  <si>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</si>
  <si>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</si>
  <si>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</si>
  <si>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</si>
  <si>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</si>
  <si>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</si>
  <si>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</si>
  <si>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</si>
  <si>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</si>
  <si>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</si>
  <si>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</si>
  <si>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</si>
  <si>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</si>
  <si>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</si>
  <si>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</si>
  <si>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</si>
  <si>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</si>
  <si>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</si>
  <si>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</si>
  <si>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</si>
  <si>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</si>
  <si>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</si>
  <si>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</si>
  <si>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</si>
  <si>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</si>
  <si>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</si>
  <si>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</si>
  <si>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</si>
  <si>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</si>
  <si>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</si>
  <si>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</si>
  <si>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</si>
  <si>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</si>
  <si>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</si>
  <si>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</si>
  <si>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</si>
  <si>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</si>
  <si>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</si>
  <si>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</si>
  <si>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</si>
  <si>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</si>
  <si>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</si>
  <si>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</si>
  <si>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</si>
  <si>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</si>
  <si>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</si>
  <si>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</si>
  <si>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</si>
  <si>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</si>
  <si>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</si>
  <si>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</si>
  <si>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</si>
  <si>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</si>
  <si>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</si>
  <si>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</si>
  <si>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</si>
  <si>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</si>
  <si>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</si>
  <si>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</si>
  <si>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</si>
  <si>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</si>
  <si>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</si>
  <si>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</si>
  <si>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</si>
  <si>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</si>
  <si>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</si>
  <si>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</si>
  <si>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</si>
  <si>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</si>
  <si>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</si>
  <si>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</si>
  <si>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</si>
  <si>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</si>
  <si>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</si>
  <si>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</si>
  <si>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</si>
  <si>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</si>
  <si>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</si>
  <si>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</si>
  <si>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</si>
  <si>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</si>
  <si>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</si>
  <si>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</si>
  <si>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</si>
  <si>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</si>
  <si>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</si>
  <si>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</si>
  <si>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</si>
  <si>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</si>
  <si>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</si>
  <si>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</si>
  <si>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</si>
  <si>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</si>
  <si>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</si>
  <si>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</si>
  <si>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</si>
  <si>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</si>
  <si>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</si>
  <si>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</si>
  <si>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</si>
  <si>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</si>
  <si>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</si>
  <si>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</si>
  <si>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</si>
  <si>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</si>
  <si>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</si>
  <si>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</si>
  <si>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</si>
  <si>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</si>
  <si>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</si>
  <si>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</si>
  <si>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</si>
  <si>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</si>
  <si>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</si>
  <si>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</si>
  <si>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</si>
  <si>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</si>
  <si>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</si>
  <si>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</si>
  <si>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</si>
  <si>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</si>
  <si>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</si>
  <si>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</si>
  <si>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</si>
  <si>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</si>
  <si>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</si>
  <si>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</si>
  <si>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</si>
  <si>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</si>
  <si>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</si>
  <si>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</si>
  <si>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</si>
  <si>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</si>
  <si>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</si>
  <si>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</si>
  <si>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</si>
  <si>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</si>
  <si>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</si>
  <si>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</si>
  <si>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</si>
  <si>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</si>
  <si>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</si>
  <si>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</si>
  <si>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</si>
  <si>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</si>
  <si>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</si>
  <si>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</si>
  <si>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</si>
  <si>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</si>
  <si>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</si>
  <si>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</si>
  <si>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</si>
  <si>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</si>
  <si>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</si>
  <si>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</si>
  <si>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</si>
  <si>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</si>
  <si>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</si>
  <si>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</si>
  <si>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</si>
  <si>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</si>
  <si>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</si>
  <si>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</si>
  <si>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</si>
  <si>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</si>
  <si>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</si>
  <si>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</si>
  <si>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</si>
  <si>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</si>
  <si>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</si>
  <si>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</si>
  <si>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</si>
  <si>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</si>
  <si>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</si>
  <si>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</si>
  <si>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</si>
  <si>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</si>
  <si>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</si>
  <si>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</si>
  <si>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</si>
  <si>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</si>
  <si>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</si>
  <si>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</si>
  <si>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</si>
  <si>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</si>
  <si>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</si>
  <si>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</si>
  <si>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</si>
  <si>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</si>
  <si>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</si>
  <si>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</si>
  <si>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</si>
  <si>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</si>
  <si>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</si>
  <si>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</si>
  <si>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</si>
  <si>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</si>
  <si>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</si>
  <si>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</si>
  <si>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</si>
  <si>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</si>
  <si>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</si>
  <si>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</si>
  <si>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</si>
  <si>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</si>
  <si>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</si>
  <si>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</si>
  <si>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</si>
  <si>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</si>
  <si>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</si>
  <si>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</si>
  <si>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</si>
  <si>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</si>
  <si>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</si>
  <si>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</si>
  <si>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</si>
  <si>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</si>
  <si>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</si>
  <si>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</si>
  <si>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</si>
  <si>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</si>
  <si>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</si>
  <si>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</si>
  <si>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</si>
  <si>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</si>
  <si>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</si>
  <si>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</si>
  <si>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</si>
  <si>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</si>
  <si>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</si>
  <si>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</si>
  <si>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</si>
  <si>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</si>
  <si>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</si>
  <si>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</si>
  <si>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</si>
  <si>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</si>
  <si>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</si>
  <si>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</si>
  <si>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</si>
  <si>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</si>
  <si>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</si>
  <si>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</si>
  <si>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</si>
  <si>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</si>
  <si>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</si>
  <si>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</si>
  <si>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</si>
  <si>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</si>
  <si>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</si>
  <si>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</si>
  <si>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</si>
  <si>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</si>
  <si>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</si>
  <si>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</si>
  <si>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</si>
  <si>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</si>
  <si>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</si>
  <si>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</si>
  <si>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</si>
  <si>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</si>
  <si>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</si>
  <si>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</si>
  <si>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</si>
  <si>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</si>
  <si>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</si>
  <si>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</si>
  <si>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</si>
  <si>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</si>
  <si>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</si>
  <si>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</si>
  <si>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</si>
  <si>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</si>
  <si>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</si>
  <si>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</si>
  <si>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</si>
  <si>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</si>
  <si>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</si>
  <si>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</si>
  <si>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</si>
  <si>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</si>
  <si>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</si>
  <si>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</si>
  <si>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</si>
  <si>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</si>
  <si>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</si>
  <si>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</si>
  <si>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</si>
  <si>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</si>
  <si>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</si>
  <si>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</si>
  <si>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</si>
  <si>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</si>
  <si>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</si>
  <si>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</si>
  <si>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</si>
  <si>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</si>
  <si>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</si>
  <si>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</si>
  <si>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</si>
  <si>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</si>
  <si>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</si>
  <si>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</si>
  <si>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</si>
  <si>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</si>
  <si>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</si>
  <si>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</si>
  <si>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</si>
  <si>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</si>
  <si>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</si>
  <si>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</si>
  <si>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</si>
  <si>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</si>
  <si>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</si>
  <si>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</si>
  <si>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</si>
  <si>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</si>
  <si>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</si>
  <si>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</si>
  <si>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</si>
  <si>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</si>
  <si>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</si>
  <si>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</si>
  <si>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</si>
  <si>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</si>
  <si>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</si>
  <si>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</si>
  <si>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</si>
  <si>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</si>
  <si>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</si>
  <si>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</si>
  <si>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</si>
  <si>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</si>
  <si>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</si>
  <si>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</si>
  <si>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</si>
  <si>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</si>
  <si>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</si>
  <si>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</si>
  <si>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</si>
  <si>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</si>
  <si>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</si>
  <si>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</si>
  <si>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</si>
  <si>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</si>
  <si>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</si>
  <si>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</si>
  <si>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</si>
  <si>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</si>
  <si>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</si>
  <si>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</si>
  <si>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</si>
  <si>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</si>
  <si>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</si>
  <si>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</si>
  <si>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</si>
  <si>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</si>
  <si>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</si>
  <si>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</si>
  <si>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</si>
  <si>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</si>
  <si>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</si>
  <si>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</si>
  <si>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</si>
  <si>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</si>
  <si>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</si>
  <si>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</si>
  <si>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</si>
  <si>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</si>
  <si>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</si>
  <si>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</si>
  <si>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</si>
  <si>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</si>
  <si>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</si>
  <si>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</si>
  <si>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</si>
  <si>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</si>
  <si>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</si>
  <si>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</si>
  <si>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</si>
  <si>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</si>
  <si>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</si>
  <si>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</si>
  <si>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</si>
  <si>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</si>
  <si>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</si>
  <si>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</si>
  <si>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</si>
  <si>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</si>
  <si>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</si>
  <si>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</si>
  <si>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</si>
  <si>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</si>
  <si>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</si>
  <si>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</si>
  <si>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</si>
  <si>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</si>
  <si>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</si>
  <si>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</si>
  <si>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</si>
  <si>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</si>
  <si>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</si>
  <si>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</si>
  <si>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</si>
  <si>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</si>
  <si>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</si>
  <si>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</si>
  <si>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</si>
  <si>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</si>
  <si>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</si>
  <si>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</si>
  <si>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</si>
  <si>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</si>
  <si>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</si>
  <si>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</si>
  <si>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</si>
  <si>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</si>
  <si>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</si>
  <si>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</si>
  <si>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</si>
  <si>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</si>
  <si>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</si>
  <si>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</si>
  <si>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</si>
  <si>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</si>
  <si>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</si>
  <si>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</si>
  <si>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</si>
  <si>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</si>
  <si>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</si>
  <si>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</si>
  <si>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</si>
  <si>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</si>
  <si>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</si>
  <si>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</si>
  <si>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</si>
  <si>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</si>
  <si>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</si>
  <si>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</si>
  <si>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</si>
  <si>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</si>
  <si>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</si>
  <si>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</si>
  <si>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</si>
  <si>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</si>
  <si>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</si>
  <si>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</si>
  <si>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</si>
  <si>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</si>
  <si>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</si>
  <si>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</si>
  <si>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</si>
  <si>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</si>
  <si>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</si>
  <si>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</si>
  <si>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</si>
  <si>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</si>
  <si>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</si>
  <si>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</si>
  <si>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</si>
  <si>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</si>
  <si>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</si>
  <si>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</si>
  <si>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</si>
  <si>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</si>
  <si>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</si>
  <si>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</si>
  <si>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</si>
  <si>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</si>
  <si>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</si>
  <si>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</si>
  <si>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</si>
  <si>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</si>
  <si>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</si>
  <si>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</si>
  <si>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</si>
  <si>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</si>
  <si>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</si>
  <si>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</si>
  <si>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</si>
  <si>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</si>
  <si>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</si>
  <si>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</si>
  <si>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</si>
  <si>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</si>
  <si>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</si>
  <si>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</si>
  <si>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</si>
  <si>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</si>
  <si>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</si>
  <si>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</si>
  <si>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</si>
  <si>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</si>
  <si>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</si>
  <si>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</si>
  <si>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</si>
  <si>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</si>
  <si>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</si>
  <si>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</si>
  <si>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</si>
  <si>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</si>
  <si>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</si>
  <si>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</si>
  <si>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</si>
  <si>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</si>
  <si>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</si>
  <si>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</si>
  <si>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</si>
  <si>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</si>
  <si>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</si>
  <si>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</si>
  <si>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</si>
  <si>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</si>
  <si>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</si>
  <si>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</si>
  <si>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</si>
  <si>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</si>
  <si>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</si>
  <si>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</si>
  <si>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</si>
  <si>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</si>
  <si>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</si>
  <si>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</si>
  <si>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</si>
  <si>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</si>
  <si>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</si>
  <si>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</si>
  <si>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</si>
  <si>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</si>
  <si>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</si>
  <si>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</si>
  <si>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</si>
  <si>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</si>
  <si>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</si>
  <si>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</si>
  <si>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</si>
  <si>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</si>
  <si>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</si>
  <si>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</si>
  <si>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</si>
  <si>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</si>
  <si>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</si>
  <si>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</si>
  <si>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</si>
  <si>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</si>
  <si>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</si>
  <si>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</si>
  <si>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</si>
  <si>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</si>
  <si>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</si>
  <si>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</si>
  <si>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</si>
  <si>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</si>
  <si>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</si>
  <si>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</si>
  <si>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</si>
  <si>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</si>
  <si>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</si>
  <si>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</si>
  <si>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</si>
  <si>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</si>
  <si>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</si>
  <si>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</si>
  <si>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</si>
  <si>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</si>
  <si>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</si>
  <si>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</si>
  <si>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</si>
  <si>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</si>
  <si>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</si>
  <si>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</si>
  <si>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</si>
  <si>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</si>
  <si>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</si>
  <si>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</si>
  <si>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</si>
  <si>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</si>
  <si>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</si>
  <si>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</si>
  <si>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</si>
  <si>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</si>
  <si>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</si>
  <si>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</si>
  <si>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</si>
  <si>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</si>
  <si>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</si>
  <si>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</si>
  <si>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</si>
  <si>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</si>
  <si>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</si>
  <si>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</si>
  <si>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</si>
  <si>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</si>
  <si>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</si>
  <si>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</si>
  <si>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</si>
  <si>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</si>
  <si>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</si>
  <si>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</si>
  <si>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</si>
  <si>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</si>
  <si>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</si>
  <si>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</si>
  <si>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</si>
  <si>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</si>
  <si>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</si>
  <si>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</si>
  <si>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</si>
  <si>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</si>
  <si>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</si>
  <si>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</si>
  <si>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</si>
  <si>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</si>
  <si>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</si>
  <si>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</si>
  <si>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</si>
  <si>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</si>
  <si>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</si>
  <si>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</si>
  <si>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</si>
  <si>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</si>
  <si>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</si>
  <si>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</si>
  <si>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</si>
  <si>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</si>
  <si>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</si>
  <si>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</si>
  <si>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</si>
  <si>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</si>
  <si>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</si>
  <si>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</si>
  <si>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</si>
  <si>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</si>
  <si>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</si>
  <si>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</si>
  <si>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</si>
  <si>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</si>
  <si>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</si>
  <si>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</si>
  <si>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</si>
  <si>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</si>
  <si>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</si>
  <si>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</si>
  <si>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</si>
  <si>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</si>
  <si>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</si>
  <si>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</si>
  <si>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</si>
  <si>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</si>
  <si>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</si>
  <si>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</si>
  <si>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</si>
  <si>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</si>
  <si>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</si>
  <si>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</si>
  <si>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</si>
  <si>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</si>
  <si>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</si>
  <si>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</si>
  <si>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</si>
  <si>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</si>
  <si>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</si>
  <si>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</si>
  <si>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</si>
  <si>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</si>
  <si>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</si>
  <si>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</si>
  <si>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</si>
  <si>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</si>
  <si>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</si>
  <si>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</si>
  <si>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</si>
  <si>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</si>
  <si>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</si>
  <si>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</si>
  <si>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</si>
  <si>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</si>
  <si>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</si>
  <si>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</si>
  <si>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</si>
  <si>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</si>
  <si>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</si>
  <si>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</si>
  <si>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</si>
  <si>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</si>
  <si>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</si>
  <si>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</si>
  <si>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</si>
  <si>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</si>
  <si>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</si>
  <si>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</si>
  <si>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</si>
  <si>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</si>
  <si>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</si>
  <si>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</si>
  <si>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</si>
  <si>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</si>
  <si>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</si>
  <si>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</si>
  <si>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</si>
  <si>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</si>
  <si>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</si>
  <si>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</si>
  <si>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</si>
  <si>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</si>
  <si>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</si>
  <si>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</si>
  <si>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</si>
  <si>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</si>
  <si>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</si>
  <si>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</si>
  <si>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</si>
  <si>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</si>
  <si>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</si>
  <si>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</si>
  <si>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</si>
  <si>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</si>
  <si>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</si>
  <si>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</si>
  <si>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</si>
  <si>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</si>
  <si>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</si>
  <si>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</si>
  <si>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</si>
  <si>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</si>
  <si>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</si>
  <si>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</si>
  <si>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</si>
  <si>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</si>
  <si>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</si>
  <si>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</si>
  <si>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</si>
  <si>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</si>
  <si>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</si>
  <si>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</si>
  <si>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</si>
  <si>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</si>
  <si>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</si>
  <si>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</si>
  <si>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</si>
  <si>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</si>
  <si>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</si>
  <si>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</si>
  <si>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</si>
  <si>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</si>
  <si>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</si>
  <si>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</si>
  <si>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</si>
  <si>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</si>
  <si>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</si>
  <si>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</si>
  <si>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</si>
  <si>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</si>
  <si>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</si>
  <si>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</si>
  <si>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</si>
  <si>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</si>
  <si>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</si>
  <si>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</si>
  <si>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</si>
  <si>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</si>
  <si>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</si>
  <si>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</si>
  <si>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</si>
  <si>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</si>
  <si>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</si>
  <si>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</si>
  <si>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</si>
  <si>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</si>
  <si>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</si>
  <si>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</si>
  <si>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</si>
  <si>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</si>
  <si>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</si>
  <si>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</si>
  <si>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</si>
  <si>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</si>
  <si>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</si>
  <si>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</si>
  <si>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</si>
  <si>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</si>
  <si>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</si>
  <si>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</si>
  <si>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</si>
  <si>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</si>
  <si>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</si>
  <si>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</si>
  <si>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</si>
  <si>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</si>
  <si>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</si>
  <si>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</si>
  <si>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</si>
  <si>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</si>
  <si>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</si>
  <si>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</si>
  <si>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</si>
  <si>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</si>
  <si>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</si>
  <si>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</si>
  <si>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</si>
  <si>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</si>
  <si>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</si>
  <si>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</si>
  <si>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</si>
  <si>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</si>
  <si>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</si>
  <si>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</si>
  <si>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</si>
  <si>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</si>
  <si>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</si>
  <si>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</si>
  <si>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</si>
  <si>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</si>
  <si>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</si>
  <si>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</si>
  <si>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</si>
  <si>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</si>
  <si>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</si>
  <si>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</si>
  <si>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</si>
  <si>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</si>
  <si>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</si>
  <si>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</si>
  <si>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</si>
  <si>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</si>
  <si>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</si>
  <si>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</si>
  <si>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</si>
  <si>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</si>
  <si>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</si>
  <si>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</si>
  <si>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</si>
  <si>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</si>
  <si>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</si>
  <si>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</si>
  <si>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</si>
  <si>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</si>
  <si>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</si>
  <si>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</si>
  <si>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</si>
  <si>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</si>
  <si>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</si>
  <si>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</si>
  <si>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</si>
  <si>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</si>
  <si>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</si>
  <si>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</si>
  <si>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</si>
  <si>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</si>
  <si>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</si>
  <si>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</si>
  <si>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</si>
  <si>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</si>
  <si>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</si>
  <si>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</si>
  <si>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</si>
  <si>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</si>
  <si>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</si>
  <si>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</si>
  <si>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</si>
  <si>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</si>
  <si>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</si>
  <si>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</si>
  <si>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</si>
  <si>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</si>
  <si>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</si>
  <si>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</si>
  <si>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</si>
  <si>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</si>
  <si>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</si>
  <si>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</si>
  <si>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</si>
  <si>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</si>
  <si>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</si>
  <si>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</si>
  <si>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</si>
  <si>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</si>
  <si>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</si>
  <si>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</si>
  <si>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</si>
  <si>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</si>
  <si>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</si>
  <si>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</si>
  <si>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</si>
  <si>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</si>
  <si>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</si>
  <si>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</si>
  <si>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</si>
  <si>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</si>
  <si>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</si>
  <si>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</si>
  <si>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</si>
  <si>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</si>
  <si>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</si>
  <si>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</si>
  <si>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</si>
  <si>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</si>
  <si>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</si>
  <si>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</si>
  <si>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</si>
  <si>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</si>
  <si>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</si>
  <si>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</si>
  <si>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</si>
  <si>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</si>
  <si>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</si>
  <si>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</si>
  <si>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</si>
  <si>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</si>
  <si>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</si>
  <si>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</si>
  <si>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</si>
  <si>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</si>
  <si>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</si>
  <si>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</si>
  <si>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</si>
  <si>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</si>
  <si>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</si>
  <si>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</si>
  <si>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</si>
  <si>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</si>
  <si>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</si>
  <si>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</si>
  <si>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</si>
  <si>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</si>
  <si>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</si>
  <si>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</si>
  <si>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</si>
  <si>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</si>
  <si>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</si>
  <si>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</si>
  <si>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</si>
  <si>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</si>
  <si>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</si>
  <si>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</si>
  <si>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</si>
  <si>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</si>
  <si>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</si>
  <si>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</si>
  <si>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</si>
  <si>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</si>
  <si>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</si>
  <si>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</si>
  <si>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</si>
  <si>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</si>
  <si>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</si>
  <si>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</si>
  <si>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</si>
  <si>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</si>
  <si>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</si>
  <si>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</si>
  <si>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</si>
  <si>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</si>
  <si>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</si>
  <si>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</si>
  <si>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</si>
  <si>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</si>
  <si>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</si>
  <si>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</si>
  <si>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</si>
  <si>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</si>
  <si>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</si>
  <si>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</si>
  <si>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</si>
  <si>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</si>
  <si>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</si>
  <si>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</si>
  <si>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</si>
  <si>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</si>
  <si>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</si>
  <si>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</si>
  <si>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</si>
  <si>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</si>
  <si>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</si>
  <si>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</si>
  <si>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</si>
  <si>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</si>
  <si>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</si>
  <si>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</si>
  <si>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</si>
  <si>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</si>
  <si>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</si>
  <si>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</si>
  <si>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</si>
  <si>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</si>
  <si>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</si>
  <si>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</si>
  <si>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</si>
  <si>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</si>
  <si>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</si>
  <si>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</si>
  <si>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</si>
  <si>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</si>
  <si>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</si>
  <si>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</si>
  <si>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</si>
  <si>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</si>
  <si>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</si>
  <si>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</si>
  <si>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</si>
  <si>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</si>
  <si>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</si>
  <si>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</si>
  <si>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</si>
  <si>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</si>
  <si>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</si>
  <si>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</si>
  <si>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</si>
  <si>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</si>
  <si>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</si>
  <si>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</si>
  <si>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</si>
  <si>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</si>
  <si>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</si>
  <si>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</si>
  <si>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</si>
  <si>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</si>
  <si>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</si>
  <si>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</si>
  <si>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</si>
  <si>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</si>
  <si>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</si>
  <si>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</si>
  <si>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</si>
  <si>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</si>
  <si>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</si>
  <si>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</si>
  <si>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</si>
  <si>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</si>
  <si>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</si>
  <si>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</si>
  <si>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</si>
  <si>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</si>
  <si>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</si>
  <si>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</si>
  <si>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</si>
  <si>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</si>
  <si>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</si>
  <si>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</si>
  <si>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</si>
  <si>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</si>
  <si>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</si>
  <si>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</si>
  <si>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</si>
  <si>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</si>
  <si>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</si>
  <si>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</si>
  <si>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</si>
  <si>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</si>
  <si>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</si>
  <si>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</si>
  <si>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</si>
  <si>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</si>
  <si>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</si>
  <si>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</si>
  <si>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</si>
  <si>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</si>
  <si>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</si>
  <si>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</si>
  <si>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</si>
  <si>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</si>
  <si>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</si>
  <si>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</si>
  <si>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</si>
  <si>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</si>
  <si>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</si>
  <si>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</si>
  <si>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</si>
  <si>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</si>
  <si>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</si>
  <si>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</si>
  <si>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</si>
  <si>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</si>
  <si>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</si>
  <si>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</si>
  <si>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</si>
  <si>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</si>
  <si>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</si>
  <si>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</si>
  <si>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</si>
  <si>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</si>
  <si>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</si>
  <si>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</si>
  <si>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</si>
  <si>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</si>
  <si>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</si>
  <si>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</si>
  <si>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</si>
  <si>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</si>
  <si>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</si>
  <si>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</si>
  <si>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</si>
  <si>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</si>
  <si>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</si>
  <si>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</si>
  <si>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</si>
  <si>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</si>
  <si>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</si>
  <si>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</si>
  <si>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</si>
  <si>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</si>
  <si>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</si>
  <si>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</si>
  <si>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</si>
  <si>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</si>
  <si>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</si>
  <si>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</si>
  <si>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</si>
  <si>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</si>
  <si>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</si>
  <si>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</si>
  <si>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</si>
  <si>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</si>
  <si>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</si>
  <si>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</si>
  <si>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</si>
  <si>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</si>
  <si>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</si>
  <si>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</si>
  <si>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</si>
  <si>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</si>
  <si>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</si>
  <si>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</si>
  <si>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</si>
  <si>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</si>
  <si>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</si>
  <si>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</si>
  <si>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</si>
  <si>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</si>
  <si>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</si>
  <si>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</si>
  <si>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</si>
  <si>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</si>
  <si>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</si>
  <si>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</si>
  <si>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</si>
  <si>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</si>
  <si>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</si>
  <si>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</si>
  <si>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</si>
  <si>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</si>
  <si>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</si>
  <si>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</si>
  <si>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</si>
  <si>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</si>
  <si>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</si>
  <si>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</si>
  <si>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</si>
  <si>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</si>
  <si>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</si>
  <si>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</si>
  <si>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</si>
  <si>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</si>
  <si>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</si>
  <si>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</si>
  <si>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</si>
  <si>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</si>
  <si>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</si>
  <si>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</si>
  <si>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</si>
  <si>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</si>
  <si>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</si>
  <si>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</si>
  <si>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</si>
  <si>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</si>
  <si>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</si>
  <si>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</si>
  <si>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</si>
  <si>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</si>
  <si>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</si>
  <si>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</si>
  <si>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</si>
  <si>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</si>
  <si>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</si>
  <si>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</si>
  <si>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</si>
  <si>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</si>
  <si>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</si>
  <si>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</si>
  <si>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</si>
  <si>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</si>
  <si>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</si>
  <si>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</si>
  <si>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</si>
  <si>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</si>
  <si>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</si>
  <si>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</si>
  <si>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</si>
  <si>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</si>
  <si>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</si>
  <si>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</si>
  <si>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</si>
  <si>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</si>
  <si>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</si>
  <si>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</si>
  <si>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</si>
  <si>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</si>
  <si>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</si>
  <si>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</si>
  <si>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</si>
  <si>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</si>
  <si>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</si>
  <si>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</si>
  <si>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</si>
  <si>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</si>
  <si>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</si>
  <si>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</si>
  <si>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</si>
  <si>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</si>
  <si>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</si>
  <si>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</si>
  <si>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</si>
  <si>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</si>
  <si>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</si>
  <si>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</si>
  <si>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</si>
  <si>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</si>
  <si>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</si>
  <si>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</si>
  <si>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</si>
  <si>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</si>
  <si>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</si>
  <si>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</si>
  <si>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</si>
  <si>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</si>
  <si>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</si>
  <si>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</si>
  <si>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</si>
  <si>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</si>
  <si>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</si>
  <si>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</si>
  <si>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</si>
  <si>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</si>
  <si>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</si>
  <si>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</si>
  <si>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</si>
  <si>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</si>
  <si>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</si>
  <si>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</si>
  <si>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</si>
  <si>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</si>
  <si>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</si>
  <si>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</si>
  <si>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</si>
  <si>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</si>
  <si>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</si>
  <si>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</si>
  <si>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</si>
  <si>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</si>
  <si>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</si>
  <si>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</si>
  <si>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</si>
  <si>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</si>
  <si>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</si>
  <si>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</si>
  <si>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</si>
  <si>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</si>
  <si>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</si>
  <si>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</si>
  <si>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</si>
  <si>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</si>
  <si>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</si>
  <si>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</si>
  <si>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</si>
  <si>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</si>
  <si>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</si>
  <si>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</si>
  <si>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</si>
  <si>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</si>
  <si>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</si>
  <si>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</si>
  <si>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</si>
  <si>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</si>
  <si>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</si>
  <si>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</si>
  <si>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</si>
  <si>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</si>
  <si>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</si>
  <si>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</si>
  <si>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</si>
  <si>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</si>
  <si>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</si>
  <si>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</si>
  <si>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</si>
  <si>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</si>
  <si>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</si>
  <si>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</si>
  <si>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</si>
  <si>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</si>
  <si>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</si>
  <si>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</si>
  <si>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</si>
  <si>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</si>
  <si>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</si>
  <si>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</si>
  <si>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</si>
  <si>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</si>
  <si>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</si>
  <si>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</si>
  <si>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</si>
  <si>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</si>
  <si>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</si>
  <si>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</si>
  <si>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</si>
  <si>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</si>
  <si>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</si>
  <si>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</si>
  <si>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</si>
  <si>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</si>
  <si>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</si>
  <si>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</si>
  <si>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</si>
  <si>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</si>
  <si>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</si>
  <si>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</si>
  <si>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</si>
  <si>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</si>
  <si>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</si>
  <si>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</si>
  <si>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</si>
  <si>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</si>
  <si>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</si>
  <si>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</si>
  <si>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</si>
  <si>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</si>
  <si>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</si>
  <si>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</si>
  <si>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</si>
  <si>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</si>
  <si>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</si>
  <si>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</si>
  <si>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</si>
  <si>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</si>
  <si>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</si>
  <si>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</si>
  <si>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</si>
  <si>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</si>
  <si>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</si>
  <si>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</si>
  <si>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</si>
  <si>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</si>
  <si>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</si>
  <si>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</si>
  <si>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</si>
  <si>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</si>
  <si>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</si>
  <si>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</si>
  <si>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</si>
  <si>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</si>
  <si>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</si>
  <si>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</si>
  <si>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</si>
  <si>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</si>
  <si>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</si>
  <si>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</si>
  <si>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</si>
  <si>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</si>
  <si>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</si>
  <si>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</si>
  <si>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</si>
  <si>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</si>
  <si>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</si>
  <si>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</si>
  <si>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</si>
  <si>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</si>
  <si>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</si>
  <si>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</si>
  <si>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</si>
  <si>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</si>
  <si>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</si>
  <si>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</si>
  <si>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</si>
  <si>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</si>
  <si>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</si>
  <si>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</si>
  <si>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</si>
  <si>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</si>
  <si>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</si>
  <si>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</si>
  <si>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</si>
  <si>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</si>
  <si>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</si>
  <si>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</si>
  <si>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</si>
  <si>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</si>
  <si>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</si>
  <si>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</si>
  <si>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</si>
  <si>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</si>
  <si>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</si>
  <si>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</si>
  <si>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</si>
  <si>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</si>
  <si>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</si>
  <si>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</si>
  <si>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</si>
  <si>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</si>
  <si>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</si>
  <si>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</si>
  <si>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</si>
  <si>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</si>
  <si>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</si>
  <si>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</si>
  <si>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</si>
  <si>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</si>
  <si>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</si>
  <si>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</si>
  <si>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</si>
  <si>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</si>
  <si>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</si>
  <si>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</si>
  <si>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</si>
  <si>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</si>
  <si>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</si>
  <si>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</si>
  <si>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</si>
  <si>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</si>
  <si>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</si>
  <si>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</si>
  <si>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</si>
  <si>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</si>
  <si>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</si>
  <si>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</si>
  <si>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</si>
  <si>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</si>
  <si>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</si>
  <si>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</si>
  <si>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</si>
  <si>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</si>
  <si>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</si>
  <si>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</si>
  <si>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</si>
  <si>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</si>
  <si>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</si>
  <si>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</si>
  <si>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</si>
  <si>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</si>
  <si>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</si>
  <si>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</si>
  <si>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</si>
  <si>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</si>
  <si>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</si>
  <si>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</si>
  <si>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</si>
  <si>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</si>
  <si>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</si>
  <si>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</si>
  <si>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</si>
  <si>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</si>
  <si>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</si>
  <si>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</si>
  <si>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</si>
  <si>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</si>
  <si>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</si>
  <si>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</si>
  <si>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</si>
  <si>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</si>
  <si>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</si>
  <si>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</si>
  <si>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</si>
  <si>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</si>
  <si>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</si>
  <si>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</si>
  <si>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</si>
  <si>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</si>
  <si>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</si>
  <si>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</si>
  <si>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</si>
  <si>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</si>
  <si>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</si>
  <si>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</si>
  <si>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</si>
  <si>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</si>
  <si>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</si>
  <si>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</si>
  <si>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</si>
  <si>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</si>
  <si>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</si>
  <si>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</si>
  <si>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</si>
  <si>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</si>
  <si>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</si>
  <si>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</si>
  <si>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</si>
  <si>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</si>
  <si>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</si>
  <si>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</si>
  <si>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</si>
  <si>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</si>
  <si>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</si>
  <si>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</si>
  <si>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</si>
  <si>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</si>
  <si>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</si>
  <si>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</si>
  <si>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</si>
  <si>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</si>
  <si>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</si>
  <si>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</si>
  <si>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</si>
  <si>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</si>
  <si>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</si>
  <si>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</si>
  <si>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</si>
  <si>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</si>
  <si>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</si>
  <si>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</si>
  <si>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</si>
  <si>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</si>
  <si>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</si>
  <si>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</si>
  <si>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</si>
  <si>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</si>
  <si>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</si>
  <si>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</si>
  <si>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</si>
  <si>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</si>
  <si>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</si>
  <si>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</si>
  <si>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</si>
  <si>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</si>
  <si>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</si>
  <si>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</si>
  <si>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</si>
  <si>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</si>
  <si>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</si>
  <si>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</si>
  <si>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</si>
  <si>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</si>
  <si>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</si>
  <si>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</si>
  <si>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</si>
  <si>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</si>
  <si>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</si>
  <si>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</si>
  <si>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</si>
  <si>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</si>
  <si>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</si>
  <si>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</si>
  <si>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</si>
  <si>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</si>
  <si>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</si>
  <si>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</si>
  <si>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</si>
  <si>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</si>
  <si>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</si>
  <si>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</si>
  <si>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</si>
  <si>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</si>
  <si>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</si>
  <si>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</si>
  <si>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</si>
  <si>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</si>
  <si>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</si>
  <si>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</si>
  <si>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</si>
  <si>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</si>
  <si>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</si>
  <si>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</si>
  <si>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</si>
  <si>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</si>
  <si>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</si>
  <si>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</si>
  <si>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</si>
  <si>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</si>
  <si>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</si>
  <si>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</si>
  <si>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</si>
  <si>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</si>
  <si>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</si>
  <si>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</si>
  <si>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</si>
  <si>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</si>
  <si>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</si>
  <si>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</si>
  <si>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</si>
  <si>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</si>
  <si>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</si>
  <si>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</si>
  <si>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</si>
  <si>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</si>
  <si>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</si>
  <si>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</si>
  <si>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</si>
  <si>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</si>
  <si>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</si>
  <si>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</si>
  <si>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</si>
  <si>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</si>
  <si>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</si>
  <si>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</si>
  <si>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</si>
  <si>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</si>
  <si>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</si>
  <si>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</si>
  <si>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</si>
  <si>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</si>
  <si>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</si>
  <si>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</si>
  <si>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</si>
  <si>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</si>
  <si>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</si>
  <si>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</si>
  <si>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</si>
  <si>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</si>
  <si>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</si>
  <si>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</si>
  <si>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</si>
  <si>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</si>
  <si>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</si>
  <si>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</si>
  <si>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</si>
  <si>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</si>
  <si>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</si>
  <si>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</si>
  <si>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</si>
  <si>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</si>
  <si>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</si>
  <si>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</si>
  <si>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</si>
  <si>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</si>
  <si>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</si>
  <si>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</si>
  <si>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</si>
  <si>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</si>
  <si>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</si>
  <si>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</si>
  <si>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</si>
  <si>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</si>
  <si>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</si>
  <si>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</si>
  <si>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</si>
  <si>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</si>
  <si>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</si>
  <si>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</si>
  <si>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</si>
  <si>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</si>
  <si>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</si>
  <si>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</si>
  <si>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</si>
  <si>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</si>
  <si>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</si>
  <si>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</si>
  <si>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</si>
  <si>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</si>
  <si>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</si>
  <si>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</si>
  <si>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</si>
  <si>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</si>
  <si>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</si>
  <si>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</si>
  <si>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</si>
  <si>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</si>
  <si>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</si>
  <si>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</si>
  <si>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</si>
  <si>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</si>
  <si>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</si>
  <si>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</si>
  <si>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</si>
  <si>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</si>
  <si>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</si>
  <si>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</si>
  <si>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</si>
  <si>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</si>
  <si>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</si>
  <si>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</si>
  <si>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</si>
  <si>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</si>
  <si>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</si>
  <si>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</si>
  <si>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</si>
  <si>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</si>
  <si>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</si>
  <si>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</si>
  <si>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</si>
  <si>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</si>
  <si>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</si>
  <si>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</si>
  <si>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</si>
  <si>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</si>
  <si>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</si>
  <si>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</si>
  <si>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</si>
  <si>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</si>
  <si>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</si>
  <si>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</si>
  <si>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</si>
  <si>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</si>
  <si>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</si>
  <si>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</si>
  <si>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</si>
  <si>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</si>
  <si>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</si>
  <si>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</si>
  <si>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</si>
  <si>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</si>
  <si>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</si>
  <si>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</si>
  <si>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</si>
  <si>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</si>
  <si>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</si>
  <si>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</si>
  <si>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</si>
  <si>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</si>
  <si>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</si>
  <si>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</si>
  <si>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</si>
  <si>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</si>
  <si>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</si>
  <si>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</si>
  <si>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</si>
  <si>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</si>
  <si>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</si>
  <si>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</si>
  <si>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</si>
  <si>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</si>
  <si>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</si>
  <si>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</si>
  <si>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</si>
  <si>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</si>
  <si>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</si>
  <si>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</si>
  <si>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</si>
  <si>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</si>
  <si>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</si>
  <si>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</si>
  <si>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</si>
  <si>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</si>
  <si>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</si>
  <si>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</si>
  <si>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</si>
  <si>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</si>
  <si>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</si>
  <si>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</si>
  <si>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</si>
  <si>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</si>
  <si>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</si>
  <si>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</si>
  <si>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</si>
  <si>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</si>
  <si>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</si>
  <si>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</si>
  <si>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</si>
  <si>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</si>
  <si>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</si>
  <si>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</si>
  <si>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</si>
  <si>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</si>
  <si>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</si>
  <si>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</si>
  <si>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</si>
  <si>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</si>
  <si>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</si>
  <si>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</si>
  <si>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</si>
  <si>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</si>
  <si>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</si>
  <si>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</si>
  <si>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</si>
  <si>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</si>
  <si>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</si>
  <si>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</si>
  <si>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</si>
  <si>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</si>
  <si>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</si>
  <si>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</si>
  <si>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</si>
  <si>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</si>
  <si>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</si>
  <si>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</si>
  <si>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</si>
  <si>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</si>
  <si>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</si>
  <si>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</si>
  <si>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</si>
  <si>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</si>
  <si>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</si>
  <si>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</si>
  <si>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</si>
  <si>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</si>
  <si>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</si>
  <si>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</si>
  <si>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</si>
  <si>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</si>
  <si>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</si>
  <si>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</si>
  <si>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</si>
  <si>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</si>
  <si>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</si>
  <si>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</si>
  <si>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</si>
  <si>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</si>
  <si>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</si>
  <si>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</si>
  <si>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</si>
  <si>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</si>
  <si>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</si>
  <si>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</si>
  <si>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</si>
  <si>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</si>
  <si>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</si>
  <si>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</si>
  <si>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</si>
  <si>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</si>
  <si>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</si>
  <si>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</si>
  <si>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</si>
  <si>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</si>
  <si>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</si>
  <si>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</si>
  <si>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</si>
  <si>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</si>
  <si>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</si>
  <si>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</si>
  <si>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</si>
  <si>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</si>
  <si>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</si>
  <si>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</si>
  <si>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</si>
  <si>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</si>
  <si>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</si>
  <si>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</si>
  <si>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</si>
  <si>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</si>
  <si>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</si>
  <si>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</si>
  <si>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</si>
  <si>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</si>
  <si>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</si>
  <si>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</si>
  <si>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</si>
  <si>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</si>
  <si>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</si>
  <si>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</si>
  <si>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</si>
  <si>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</si>
  <si>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</si>
  <si>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</si>
  <si>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</si>
  <si>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</si>
  <si>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</si>
  <si>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</si>
  <si>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</si>
  <si>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</si>
  <si>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</si>
  <si>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</si>
  <si>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</si>
  <si>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</si>
  <si>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</si>
  <si>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</si>
  <si>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</si>
  <si>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</si>
  <si>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</si>
  <si>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</si>
  <si>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</si>
  <si>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</si>
  <si>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</si>
  <si>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</si>
  <si>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</si>
  <si>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</si>
  <si>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</si>
  <si>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</si>
  <si>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</si>
  <si>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</si>
  <si>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</si>
  <si>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</si>
  <si>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</si>
  <si>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</si>
  <si>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</si>
  <si>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</si>
  <si>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</si>
  <si>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</si>
  <si>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</si>
  <si>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</si>
  <si>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</si>
  <si>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</si>
  <si>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</si>
  <si>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</si>
  <si>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</si>
  <si>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</si>
  <si>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</si>
  <si>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</si>
  <si>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</si>
  <si>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</si>
  <si>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</si>
  <si>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</si>
  <si>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</si>
  <si>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</si>
  <si>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</si>
  <si>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</si>
  <si>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</si>
  <si>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</si>
  <si>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</si>
  <si>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</si>
  <si>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</si>
  <si>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</si>
  <si>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</si>
  <si>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</si>
  <si>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</si>
  <si>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</si>
  <si>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</si>
  <si>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</si>
  <si>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</si>
  <si>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</si>
  <si>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</si>
  <si>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</si>
  <si>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</si>
  <si>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</si>
  <si>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</si>
  <si>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</si>
  <si>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</si>
  <si>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</si>
  <si>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</si>
  <si>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</si>
  <si>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</si>
  <si>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</si>
  <si>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</si>
  <si>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</si>
  <si>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</si>
  <si>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</si>
  <si>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</si>
  <si>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</si>
  <si>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</si>
  <si>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</si>
  <si>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</si>
  <si>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</si>
  <si>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</si>
  <si>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</si>
  <si>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</si>
  <si>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</si>
  <si>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</si>
  <si>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</si>
  <si>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</si>
  <si>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</si>
  <si>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</si>
  <si>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</si>
  <si>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</si>
  <si>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</si>
  <si>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</si>
  <si>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</si>
  <si>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</si>
  <si>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</si>
  <si>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</si>
  <si>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</si>
  <si>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</si>
  <si>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</si>
  <si>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</si>
  <si>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</si>
  <si>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</si>
  <si>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</si>
  <si>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</si>
  <si>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</si>
  <si>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</si>
  <si>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</si>
  <si>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</si>
  <si>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</si>
  <si>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</si>
  <si>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</si>
  <si>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</si>
  <si>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</si>
  <si>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</si>
  <si>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</si>
  <si>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</si>
  <si>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</si>
  <si>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</si>
  <si>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</si>
  <si>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</si>
  <si>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</si>
  <si>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</si>
  <si>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</si>
  <si>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</si>
  <si>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</si>
  <si>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</si>
  <si>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</si>
  <si>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</si>
  <si>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</si>
  <si>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</si>
  <si>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</si>
  <si>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</si>
  <si>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</si>
  <si>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</si>
  <si>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</si>
  <si>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</si>
  <si>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</si>
  <si>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</si>
  <si>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</si>
  <si>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</si>
  <si>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</si>
  <si>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</si>
  <si>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</si>
  <si>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</si>
  <si>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</si>
  <si>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</si>
  <si>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</si>
  <si>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</si>
  <si>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</si>
  <si>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</si>
  <si>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</si>
  <si>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</si>
  <si>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</si>
  <si>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</si>
  <si>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</si>
  <si>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</si>
  <si>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</si>
  <si>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</si>
  <si>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</si>
  <si>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</si>
  <si>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</si>
  <si>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</si>
  <si>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</si>
  <si>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</si>
  <si>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</si>
  <si>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</si>
  <si>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</si>
  <si>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</si>
  <si>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</si>
  <si>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</si>
  <si>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</si>
  <si>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</si>
  <si>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</si>
  <si>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</si>
  <si>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</si>
  <si>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</si>
  <si>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</si>
  <si>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</si>
  <si>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</si>
  <si>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</si>
  <si>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</si>
  <si>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</si>
  <si>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</si>
  <si>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</si>
  <si>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</si>
  <si>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</si>
  <si>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</si>
  <si>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</si>
  <si>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</si>
  <si>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</si>
  <si>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</si>
  <si>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</si>
  <si>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</si>
  <si>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</si>
  <si>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</si>
  <si>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</si>
  <si>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</si>
  <si>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</si>
  <si>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</si>
  <si>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</si>
  <si>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</si>
  <si>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</si>
  <si>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</si>
  <si>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</si>
  <si>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</si>
  <si>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</si>
  <si>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</si>
  <si>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</si>
  <si>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</si>
  <si>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</si>
  <si>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</si>
  <si>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</si>
  <si>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</si>
  <si>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</si>
  <si>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</si>
  <si>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</si>
  <si>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</si>
  <si>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</si>
  <si>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</si>
  <si>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</si>
  <si>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</si>
  <si>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</si>
  <si>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</si>
  <si>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</si>
  <si>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</si>
  <si>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</si>
  <si>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</si>
  <si>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</si>
  <si>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</si>
  <si>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</si>
  <si>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</si>
  <si>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</si>
  <si>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</si>
  <si>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</si>
  <si>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</si>
  <si>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</si>
  <si>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</si>
  <si>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</si>
  <si>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</si>
  <si>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</si>
  <si>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</si>
  <si>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</si>
  <si>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</si>
  <si>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</si>
  <si>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</si>
  <si>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</si>
  <si>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</si>
  <si>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</si>
  <si>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</si>
  <si>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</si>
  <si>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</si>
  <si>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</si>
  <si>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</si>
  <si>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</si>
  <si>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</si>
  <si>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</si>
  <si>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</si>
  <si>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</si>
  <si>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</si>
  <si>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</si>
  <si>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</si>
  <si>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</si>
  <si>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</si>
  <si>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</si>
  <si>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</si>
  <si>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</si>
  <si>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</si>
  <si>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</si>
  <si>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</si>
  <si>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</si>
  <si>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</si>
  <si>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</si>
  <si>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</si>
  <si>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</si>
  <si>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</si>
  <si>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</si>
  <si>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</si>
  <si>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</si>
  <si>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</si>
  <si>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</si>
  <si>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</si>
  <si>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</si>
  <si>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</si>
  <si>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</si>
  <si>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</si>
  <si>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</si>
  <si>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</si>
  <si>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</si>
  <si>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</si>
  <si>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</si>
  <si>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</si>
  <si>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</si>
  <si>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</si>
  <si>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</si>
  <si>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</si>
  <si>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</si>
  <si>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</si>
  <si>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</si>
  <si>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</si>
  <si>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</si>
  <si>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</si>
  <si>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</si>
  <si>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</si>
  <si>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</si>
  <si>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</si>
  <si>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</si>
  <si>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</si>
  <si>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</si>
  <si>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</si>
  <si>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</si>
  <si>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</si>
  <si>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</si>
  <si>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</si>
  <si>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</si>
  <si>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</si>
  <si>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</si>
  <si>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</si>
  <si>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</si>
  <si>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</si>
  <si>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</si>
  <si>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</si>
  <si>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</si>
  <si>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</si>
  <si>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</si>
  <si>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</si>
  <si>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</si>
  <si>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</si>
  <si>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</si>
  <si>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</si>
  <si>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</si>
  <si>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</si>
  <si>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</si>
  <si>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</si>
  <si>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</si>
  <si>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</si>
  <si>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</si>
  <si>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</si>
  <si>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</si>
  <si>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</si>
  <si>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</si>
  <si>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</si>
  <si>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</si>
  <si>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</si>
  <si>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</si>
  <si>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</si>
  <si>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</si>
  <si>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</si>
  <si>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</si>
  <si>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</si>
  <si>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</si>
  <si>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</si>
  <si>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</si>
  <si>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</si>
  <si>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</si>
  <si>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</si>
  <si>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</si>
  <si>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</si>
  <si>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</si>
  <si>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</si>
  <si>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</si>
  <si>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</si>
  <si>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</si>
  <si>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</si>
  <si>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</si>
  <si>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</si>
  <si>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</si>
  <si>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</si>
  <si>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</si>
  <si>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</si>
  <si>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</si>
  <si>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</si>
  <si>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</si>
  <si>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</si>
  <si>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</si>
  <si>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</si>
  <si>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</si>
  <si>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</si>
  <si>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</si>
  <si>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</si>
  <si>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</si>
  <si>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</si>
  <si>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</si>
  <si>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</si>
  <si>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</si>
  <si>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</si>
  <si>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</si>
  <si>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</si>
  <si>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</si>
  <si>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</si>
  <si>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</si>
  <si>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</si>
  <si>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</si>
  <si>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</si>
  <si>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</si>
  <si>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</si>
  <si>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</si>
  <si>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</si>
  <si>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</si>
  <si>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</si>
  <si>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</si>
  <si>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</si>
  <si>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</si>
  <si>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</si>
  <si>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</si>
  <si>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</si>
  <si>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</si>
  <si>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</si>
  <si>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</si>
  <si>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</si>
  <si>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</si>
  <si>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</si>
  <si>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</si>
  <si>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</si>
  <si>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</si>
  <si>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</si>
  <si>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</si>
  <si>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</si>
  <si>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</si>
  <si>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</si>
  <si>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</si>
  <si>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</si>
  <si>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</si>
  <si>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</si>
  <si>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</si>
  <si>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</si>
  <si>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</si>
  <si>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</si>
  <si>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</si>
  <si>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</si>
  <si>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</si>
  <si>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</si>
  <si>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</si>
  <si>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</si>
  <si>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</si>
  <si>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</si>
  <si>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</si>
  <si>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</si>
  <si>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</si>
  <si>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</si>
  <si>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</si>
  <si>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</si>
  <si>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</si>
  <si>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</si>
  <si>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</si>
  <si>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</si>
  <si>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</si>
  <si>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</si>
  <si>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</si>
  <si>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</si>
  <si>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</si>
  <si>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</si>
  <si>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</si>
  <si>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</si>
  <si>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</si>
  <si>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</si>
  <si>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</si>
  <si>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</si>
  <si>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</si>
  <si>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</si>
  <si>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</si>
  <si>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</si>
  <si>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</si>
  <si>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</si>
  <si>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</si>
  <si>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</si>
  <si>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</si>
  <si>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</si>
  <si>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</si>
  <si>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</si>
  <si>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</si>
  <si>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</si>
  <si>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</si>
  <si>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</si>
  <si>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</si>
  <si>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</si>
  <si>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</si>
  <si>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</si>
  <si>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</si>
  <si>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</si>
  <si>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</si>
  <si>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</si>
  <si>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</si>
  <si>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</si>
  <si>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</si>
  <si>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</si>
  <si>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</si>
  <si>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</si>
  <si>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</si>
  <si>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</si>
  <si>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</si>
  <si>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</si>
  <si>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</si>
  <si>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</si>
  <si>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</si>
  <si>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</si>
  <si>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</si>
  <si>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</si>
  <si>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</si>
  <si>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</si>
  <si>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</si>
  <si>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</si>
  <si>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</si>
  <si>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</si>
  <si>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</si>
  <si>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</si>
  <si>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</si>
  <si>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</si>
  <si>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</si>
  <si>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</si>
  <si>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</si>
  <si>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</si>
  <si>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</si>
  <si>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</si>
  <si>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</si>
  <si>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</si>
  <si>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</si>
  <si>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</si>
  <si>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</si>
  <si>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</si>
  <si>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</si>
  <si>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</si>
  <si>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</si>
  <si>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</si>
  <si>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</si>
  <si>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</si>
  <si>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</si>
  <si>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</si>
  <si>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</si>
  <si>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</si>
  <si>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</si>
  <si>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</si>
  <si>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</si>
  <si>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</si>
  <si>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</si>
  <si>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</si>
  <si>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</si>
  <si>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</si>
  <si>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</si>
  <si>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</si>
  <si>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</si>
  <si>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</si>
  <si>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</si>
  <si>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</si>
  <si>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</si>
  <si>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</si>
  <si>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</si>
  <si>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</si>
  <si>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</si>
  <si>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</si>
  <si>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</si>
  <si>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</si>
  <si>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</si>
  <si>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</si>
  <si>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</si>
  <si>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</si>
  <si>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</si>
  <si>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</si>
  <si>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</si>
  <si>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</si>
  <si>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</si>
  <si>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</si>
  <si>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</si>
  <si>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</si>
  <si>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</si>
  <si>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</si>
  <si>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</si>
  <si>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</si>
  <si>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</si>
  <si>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</si>
  <si>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</si>
  <si>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</si>
  <si>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</si>
  <si>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</si>
  <si>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</si>
  <si>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</si>
  <si>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</si>
  <si>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</si>
  <si>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</si>
  <si>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</si>
  <si>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</si>
  <si>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</si>
  <si>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</si>
  <si>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</si>
  <si>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</si>
  <si>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</si>
  <si>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</si>
  <si>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</si>
  <si>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</si>
  <si>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</si>
  <si>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</si>
  <si>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</si>
  <si>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</si>
  <si>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</si>
  <si>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</si>
  <si>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</si>
  <si>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</si>
  <si>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</si>
  <si>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</si>
  <si>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</si>
  <si>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</si>
  <si>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</si>
  <si>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</si>
  <si>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</si>
  <si>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</si>
  <si>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</si>
  <si>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</si>
  <si>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</si>
  <si>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</si>
  <si>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</si>
  <si>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</si>
  <si>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</si>
  <si>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</si>
  <si>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</si>
  <si>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</si>
  <si>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</si>
  <si>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</si>
  <si>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</si>
  <si>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</si>
  <si>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</si>
  <si>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</si>
  <si>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</si>
  <si>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</si>
  <si>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</si>
  <si>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</si>
  <si>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</si>
  <si>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</si>
  <si>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</si>
  <si>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</si>
  <si>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</si>
  <si>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</si>
  <si>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</si>
  <si>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</si>
  <si>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</si>
  <si>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</si>
  <si>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</si>
  <si>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</si>
  <si>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</si>
  <si>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</si>
  <si>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</si>
  <si>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</si>
  <si>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</si>
  <si>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</si>
  <si>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</si>
  <si>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</si>
  <si>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</si>
  <si>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</si>
  <si>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</si>
  <si>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</si>
  <si>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</si>
  <si>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</si>
  <si>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</si>
  <si>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</si>
  <si>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</si>
  <si>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</si>
  <si>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</si>
  <si>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</si>
  <si>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</si>
  <si>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</si>
  <si>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</si>
  <si>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</si>
  <si>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</si>
  <si>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</si>
  <si>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</si>
  <si>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</si>
  <si>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</si>
  <si>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</si>
  <si>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</si>
  <si>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</si>
  <si>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</si>
  <si>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</si>
  <si>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</si>
  <si>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</si>
  <si>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</si>
  <si>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</si>
  <si>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</si>
  <si>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</si>
  <si>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</si>
  <si>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</si>
  <si>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</si>
  <si>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</si>
  <si>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</si>
  <si>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</si>
  <si>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</si>
  <si>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</si>
  <si>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</si>
  <si>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</si>
  <si>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</si>
  <si>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</si>
  <si>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</si>
  <si>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</si>
  <si>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</si>
  <si>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</si>
  <si>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</si>
  <si>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</si>
  <si>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</si>
  <si>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</si>
  <si>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</si>
  <si>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</si>
  <si>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</si>
  <si>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</si>
  <si>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</si>
  <si>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</si>
  <si>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</si>
  <si>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</si>
  <si>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</si>
  <si>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</si>
  <si>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</si>
  <si>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</si>
  <si>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</si>
  <si>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</si>
  <si>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</si>
  <si>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</si>
  <si>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</si>
  <si>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</si>
  <si>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</si>
  <si>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</si>
  <si>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</si>
  <si>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</si>
  <si>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</si>
  <si>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</si>
  <si>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</si>
  <si>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</si>
  <si>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</si>
  <si>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</si>
  <si>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</si>
  <si>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</si>
  <si>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</si>
  <si>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</si>
  <si>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</si>
  <si>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</si>
  <si>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</si>
  <si>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</si>
  <si>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</si>
  <si>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</si>
  <si>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</si>
  <si>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</si>
  <si>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</si>
  <si>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</si>
  <si>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</si>
  <si>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</si>
  <si>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</si>
  <si>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</si>
  <si>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</si>
  <si>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</si>
  <si>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</si>
  <si>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</si>
  <si>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</si>
  <si>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</si>
  <si>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</si>
  <si>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</si>
  <si>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</si>
  <si>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</si>
  <si>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</si>
  <si>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</si>
  <si>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</si>
  <si>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</si>
  <si>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</si>
  <si>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</si>
  <si>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</si>
  <si>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</si>
  <si>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</si>
  <si>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</si>
  <si>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</si>
  <si>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</si>
  <si>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</si>
  <si>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</si>
  <si>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</si>
  <si>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</si>
  <si>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</si>
  <si>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</si>
  <si>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</si>
  <si>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</si>
  <si>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</si>
  <si>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</si>
  <si>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</si>
  <si>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</si>
  <si>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</si>
  <si>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</si>
  <si>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</si>
  <si>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</si>
  <si>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</si>
  <si>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</si>
  <si>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</si>
  <si>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</si>
  <si>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</si>
  <si>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</si>
  <si>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</si>
  <si>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</si>
  <si>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</si>
  <si>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</si>
  <si>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</si>
  <si>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</si>
  <si>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</si>
  <si>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</si>
  <si>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</si>
  <si>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</si>
  <si>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</si>
  <si>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</si>
  <si>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</si>
  <si>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</si>
  <si>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</si>
  <si>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</si>
  <si>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</si>
  <si>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</si>
  <si>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</si>
  <si>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</si>
  <si>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</si>
  <si>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</si>
  <si>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</si>
  <si>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</si>
  <si>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</si>
  <si>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</si>
  <si>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</si>
  <si>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</si>
  <si>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</si>
  <si>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</si>
  <si>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</si>
  <si>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</si>
  <si>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</si>
  <si>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</si>
  <si>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</si>
  <si>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</si>
  <si>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</si>
  <si>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</si>
  <si>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</si>
  <si>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</si>
  <si>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</si>
  <si>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</si>
  <si>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</si>
  <si>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</si>
  <si>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</si>
  <si>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</si>
  <si>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</si>
  <si>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</si>
  <si>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</si>
  <si>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</si>
  <si>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</si>
  <si>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</si>
  <si>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</si>
  <si>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</si>
  <si>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</si>
  <si>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</si>
  <si>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</si>
  <si>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</si>
  <si>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</si>
  <si>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</si>
  <si>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</si>
  <si>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</si>
  <si>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</si>
  <si>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</si>
  <si>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</si>
  <si>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</si>
  <si>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</si>
  <si>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</si>
  <si>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</si>
  <si>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</si>
  <si>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</si>
  <si>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</si>
  <si>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</si>
  <si>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</si>
  <si>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</si>
  <si>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</si>
  <si>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</si>
  <si>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</si>
  <si>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</si>
  <si>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</si>
  <si>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</si>
  <si>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</si>
  <si>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</si>
  <si>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</si>
  <si>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</si>
  <si>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</si>
  <si>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</si>
  <si>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</si>
  <si>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</si>
  <si>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</si>
  <si>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</si>
  <si>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</si>
  <si>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</si>
  <si>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</si>
  <si>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</si>
  <si>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</si>
  <si>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</si>
  <si>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</si>
  <si>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</si>
  <si>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</si>
  <si>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</si>
  <si>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</si>
  <si>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</si>
  <si>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</si>
  <si>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</si>
  <si>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</si>
  <si>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</si>
  <si>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</si>
  <si>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</si>
  <si>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</si>
  <si>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</si>
  <si>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</si>
  <si>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</si>
  <si>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</si>
  <si>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</si>
  <si>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</si>
  <si>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</si>
  <si>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</si>
  <si>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</si>
  <si>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</si>
  <si>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</si>
  <si>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</si>
  <si>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</si>
  <si>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</si>
  <si>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</si>
  <si>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</si>
  <si>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</si>
  <si>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</si>
  <si>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</si>
  <si>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</si>
  <si>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</si>
  <si>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</si>
  <si>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</si>
  <si>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</si>
  <si>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</si>
  <si>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</si>
  <si>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</si>
  <si>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</si>
  <si>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</si>
  <si>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</si>
  <si>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</si>
  <si>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</si>
  <si>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</si>
  <si>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</si>
  <si>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</si>
  <si>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</si>
  <si>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</si>
  <si>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</si>
  <si>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</si>
  <si>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</si>
  <si>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</si>
  <si>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</si>
  <si>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</si>
  <si>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</si>
  <si>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</si>
  <si>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</si>
  <si>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</si>
  <si>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</si>
  <si>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</si>
  <si>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</si>
  <si>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</si>
  <si>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</si>
  <si>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</si>
  <si>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</si>
  <si>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</si>
  <si>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</si>
  <si>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</si>
  <si>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</si>
  <si>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</si>
  <si>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</si>
  <si>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</si>
  <si>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</si>
  <si>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</si>
  <si>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</si>
  <si>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</si>
  <si>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</si>
  <si>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</si>
  <si>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</si>
  <si>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</si>
  <si>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</si>
  <si>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</si>
  <si>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</si>
  <si>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</si>
  <si>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</si>
  <si>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</si>
  <si>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</si>
  <si>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</si>
  <si>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</si>
  <si>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</si>
  <si>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</si>
  <si>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</si>
  <si>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</si>
  <si>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</si>
  <si>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</si>
  <si>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</si>
  <si>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</si>
  <si>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</si>
  <si>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</si>
  <si>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</si>
  <si>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</si>
  <si>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</si>
  <si>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</si>
  <si>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</si>
  <si>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</si>
  <si>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</si>
  <si>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</si>
  <si>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</si>
  <si>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</si>
  <si>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</si>
  <si>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</si>
  <si>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</si>
  <si>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</si>
  <si>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</si>
  <si>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</si>
  <si>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</si>
  <si>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</si>
  <si>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</si>
  <si>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</si>
  <si>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</si>
  <si>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</si>
  <si>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</si>
  <si>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</si>
  <si>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</si>
  <si>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</si>
  <si>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</si>
  <si>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</si>
  <si>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</si>
  <si>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</si>
  <si>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</si>
  <si>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</si>
  <si>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</si>
  <si>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</si>
  <si>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</si>
  <si>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</si>
  <si>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</si>
  <si>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</si>
  <si>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</si>
  <si>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</si>
  <si>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</si>
  <si>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</si>
  <si>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</si>
  <si>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</si>
  <si>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</si>
  <si>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</si>
  <si>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</si>
  <si>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</si>
  <si>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</si>
  <si>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</si>
  <si>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</si>
  <si>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</si>
  <si>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</si>
  <si>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</si>
  <si>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</si>
  <si>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</si>
  <si>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</si>
  <si>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</si>
  <si>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</si>
  <si>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</si>
  <si>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</si>
  <si>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</si>
  <si>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</si>
  <si>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</si>
  <si>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</si>
  <si>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</si>
  <si>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</si>
  <si>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</si>
  <si>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</si>
  <si>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</si>
  <si>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</si>
  <si>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</si>
  <si>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</si>
  <si>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</si>
  <si>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</si>
  <si>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</si>
  <si>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</si>
  <si>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</si>
  <si>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</si>
  <si>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</si>
  <si>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</si>
  <si>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</si>
  <si>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</si>
  <si>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</si>
  <si>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</si>
  <si>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</si>
  <si>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</si>
  <si>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</si>
  <si>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</si>
  <si>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</si>
  <si>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</si>
  <si>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</si>
  <si>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</si>
  <si>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</si>
  <si>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</si>
  <si>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</si>
  <si>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</si>
  <si>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</si>
  <si>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</si>
  <si>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</si>
  <si>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</si>
  <si>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</si>
  <si>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</si>
  <si>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</si>
  <si>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</si>
  <si>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</si>
  <si>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</si>
  <si>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</si>
  <si>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</si>
  <si>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</si>
  <si>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</si>
  <si>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</si>
  <si>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</si>
  <si>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</si>
  <si>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</si>
  <si>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</si>
  <si>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</si>
  <si>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</si>
  <si>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</si>
  <si>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</si>
  <si>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</si>
  <si>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</si>
  <si>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</si>
  <si>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</si>
  <si>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</si>
  <si>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</si>
  <si>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</si>
  <si>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</si>
  <si>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</si>
  <si>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</si>
  <si>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</si>
  <si>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</si>
  <si>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</si>
  <si>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</si>
  <si>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</si>
  <si>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</si>
  <si>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</si>
  <si>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</si>
  <si>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</si>
  <si>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</si>
  <si>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</si>
  <si>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</si>
  <si>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</si>
  <si>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</si>
  <si>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</si>
  <si>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</si>
  <si>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</si>
  <si>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</si>
  <si>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</si>
  <si>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</si>
  <si>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</si>
  <si>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</si>
  <si>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</si>
  <si>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</si>
  <si>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</si>
  <si>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</si>
  <si>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</si>
  <si>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</si>
  <si>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</si>
  <si>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</si>
  <si>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</si>
  <si>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</si>
  <si>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</si>
  <si>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</si>
  <si>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</si>
  <si>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</si>
  <si>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</si>
  <si>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</si>
  <si>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</si>
  <si>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</si>
  <si>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</si>
  <si>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</si>
  <si>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</si>
  <si>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</si>
  <si>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</si>
  <si>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</si>
  <si>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</si>
  <si>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</si>
  <si>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</si>
  <si>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</si>
  <si>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</si>
  <si>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</si>
  <si>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</si>
  <si>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</si>
  <si>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</si>
  <si>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</si>
  <si>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</si>
  <si>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</si>
  <si>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</si>
  <si>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</si>
  <si>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</si>
  <si>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</si>
  <si>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</si>
  <si>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</si>
  <si>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</si>
  <si>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</si>
  <si>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</si>
  <si>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</si>
  <si>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</si>
  <si>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</si>
  <si>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</si>
  <si>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</si>
  <si>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</si>
  <si>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</si>
  <si>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</si>
  <si>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</si>
  <si>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</si>
  <si>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</si>
  <si>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</si>
  <si>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</si>
  <si>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</si>
  <si>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</si>
  <si>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</si>
  <si>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</si>
  <si>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</si>
  <si>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</si>
  <si>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</si>
  <si>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</si>
  <si>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</si>
  <si>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</si>
  <si>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</si>
  <si>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</si>
  <si>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</si>
  <si>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</si>
  <si>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</si>
  <si>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</si>
  <si>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</si>
  <si>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</si>
  <si>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</si>
  <si>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</si>
  <si>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</si>
  <si>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</si>
  <si>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</si>
  <si>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</si>
  <si>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</si>
  <si>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</si>
  <si>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</si>
  <si>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</si>
  <si>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</si>
  <si>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</si>
  <si>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</si>
  <si>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</si>
  <si>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</si>
  <si>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</si>
  <si>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</si>
  <si>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</si>
  <si>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</si>
  <si>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</si>
  <si>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</si>
  <si>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</si>
  <si>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</si>
  <si>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</si>
  <si>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</si>
  <si>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</si>
  <si>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</si>
  <si>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</si>
  <si>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</si>
  <si>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</si>
  <si>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</si>
  <si>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</si>
  <si>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</si>
  <si>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</si>
  <si>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</si>
  <si>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</si>
  <si>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</si>
  <si>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</si>
  <si>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</si>
  <si>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</si>
  <si>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</si>
  <si>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</si>
  <si>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</si>
  <si>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</si>
  <si>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</si>
  <si>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</si>
  <si>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</si>
  <si>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</si>
  <si>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</si>
  <si>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</si>
  <si>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</si>
  <si>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</si>
  <si>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</si>
  <si>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</si>
  <si>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</si>
  <si>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</si>
  <si>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</si>
  <si>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</si>
  <si>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</si>
  <si>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</si>
  <si>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</si>
  <si>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</si>
  <si>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</si>
  <si>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</si>
  <si>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</si>
  <si>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</si>
  <si>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</si>
  <si>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</si>
  <si>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</si>
  <si>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</si>
  <si>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</si>
  <si>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</si>
  <si>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</si>
  <si>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</si>
  <si>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</si>
  <si>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</si>
  <si>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</si>
  <si>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</si>
  <si>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</si>
  <si>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</si>
  <si>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</si>
  <si>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</si>
  <si>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</si>
  <si>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</si>
  <si>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</si>
  <si>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</si>
  <si>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</si>
  <si>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</si>
  <si>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</si>
  <si>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</si>
  <si>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</si>
  <si>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</si>
  <si>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</si>
  <si>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</si>
  <si>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</si>
  <si>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</si>
  <si>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</si>
  <si>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</si>
  <si>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</si>
  <si>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</si>
  <si>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</si>
  <si>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</si>
  <si>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</si>
  <si>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</si>
  <si>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</si>
  <si>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</si>
  <si>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</si>
  <si>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</si>
  <si>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</si>
  <si>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</si>
  <si>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</si>
  <si>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</si>
  <si>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</si>
  <si>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</si>
  <si>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</si>
  <si>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</si>
  <si>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</si>
  <si>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</si>
  <si>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</si>
  <si>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</si>
  <si>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</si>
  <si>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</si>
  <si>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</si>
  <si>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</si>
  <si>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</si>
  <si>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</si>
  <si>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</si>
  <si>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</si>
  <si>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</si>
  <si>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</si>
  <si>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</si>
  <si>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</si>
  <si>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</si>
  <si>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</si>
  <si>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</si>
  <si>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</si>
  <si>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</si>
  <si>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</si>
  <si>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</si>
  <si>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</si>
  <si>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</si>
  <si>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</si>
  <si>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</si>
  <si>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</si>
  <si>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</si>
  <si>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</si>
  <si>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</si>
  <si>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</si>
  <si>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</si>
  <si>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</si>
  <si>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</si>
  <si>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</si>
  <si>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</si>
  <si>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</si>
  <si>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</si>
  <si>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</si>
  <si>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</si>
  <si>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</si>
  <si>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</si>
  <si>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</si>
  <si>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</si>
  <si>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</si>
  <si>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</si>
  <si>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</si>
  <si>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</si>
  <si>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</si>
  <si>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</si>
  <si>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</si>
  <si>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</si>
  <si>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</si>
  <si>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</si>
  <si>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</si>
  <si>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</si>
  <si>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</si>
  <si>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</si>
  <si>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</si>
  <si>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</si>
  <si>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</si>
  <si>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</si>
  <si>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</si>
  <si>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</si>
  <si>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</si>
  <si>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</si>
  <si>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</si>
  <si>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</si>
  <si>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</si>
  <si>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</si>
  <si>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</si>
  <si>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</si>
  <si>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</si>
  <si>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</si>
  <si>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</si>
  <si>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</si>
  <si>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</si>
  <si>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</si>
  <si>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</si>
  <si>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</si>
  <si>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</si>
  <si>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</si>
  <si>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</si>
  <si>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</si>
  <si>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</si>
  <si>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</si>
  <si>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</si>
  <si>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</si>
  <si>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</si>
  <si>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</si>
  <si>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</si>
  <si>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</si>
  <si>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</si>
  <si>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</si>
  <si>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</si>
  <si>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</si>
  <si>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</si>
  <si>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</si>
  <si>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</si>
  <si>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</si>
  <si>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</si>
  <si>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</si>
  <si>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</si>
  <si>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</si>
  <si>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</si>
  <si>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</si>
  <si>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</si>
  <si>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</si>
  <si>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</si>
  <si>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</si>
  <si>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</si>
  <si>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</si>
  <si>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</si>
  <si>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</si>
  <si>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</si>
  <si>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</si>
  <si>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</si>
  <si>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</si>
  <si>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</si>
  <si>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</si>
  <si>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</si>
  <si>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</si>
  <si>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</si>
  <si>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</si>
  <si>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</si>
  <si>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</si>
  <si>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</si>
  <si>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</si>
  <si>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</si>
  <si>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</si>
  <si>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</si>
  <si>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</si>
  <si>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</si>
  <si>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</si>
  <si>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</si>
  <si>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</si>
  <si>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</si>
  <si>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</si>
  <si>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</si>
  <si>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</si>
  <si>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</si>
  <si>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</si>
  <si>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</si>
  <si>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</si>
  <si>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</si>
  <si>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</si>
  <si>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</si>
  <si>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</si>
  <si>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</si>
  <si>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</si>
  <si>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</si>
  <si>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</si>
  <si>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</si>
  <si>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</si>
  <si>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</si>
  <si>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</si>
  <si>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</si>
  <si>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</si>
  <si>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</si>
  <si>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</si>
  <si>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</si>
  <si>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</si>
  <si>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</si>
  <si>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</si>
  <si>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</si>
  <si>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</si>
  <si>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</si>
  <si>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</si>
  <si>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</si>
  <si>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</si>
  <si>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</si>
  <si>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</si>
  <si>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</si>
  <si>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</si>
  <si>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</si>
  <si>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</si>
  <si>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</si>
  <si>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</si>
  <si>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</si>
  <si>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</si>
  <si>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</si>
  <si>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</si>
  <si>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</si>
  <si>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</si>
  <si>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</si>
  <si>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</si>
  <si>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</si>
  <si>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</si>
  <si>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</si>
  <si>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</si>
  <si>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</si>
  <si>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</si>
  <si>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</si>
  <si>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</si>
  <si>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</si>
  <si>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</si>
  <si>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</si>
  <si>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</si>
  <si>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</si>
  <si>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</si>
  <si>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</si>
  <si>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</si>
  <si>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</si>
  <si>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</si>
  <si>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</si>
  <si>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</si>
  <si>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</si>
  <si>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</si>
  <si>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</si>
  <si>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</si>
  <si>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</si>
  <si>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</si>
  <si>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</si>
  <si>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</si>
  <si>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</si>
  <si>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</si>
  <si>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</si>
  <si>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</si>
  <si>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</si>
  <si>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</si>
  <si>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</si>
  <si>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</si>
  <si>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</si>
  <si>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</si>
  <si>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</si>
  <si>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</si>
  <si>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</si>
  <si>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</si>
  <si>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</si>
  <si>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</si>
  <si>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</si>
  <si>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</si>
  <si>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</si>
  <si>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</si>
  <si>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</si>
  <si>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</si>
  <si>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</si>
  <si>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</si>
  <si>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</si>
  <si>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</si>
  <si>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</si>
  <si>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</si>
  <si>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</si>
  <si>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</si>
  <si>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</si>
  <si>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</si>
  <si>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</si>
  <si>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</si>
  <si>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</si>
  <si>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</si>
  <si>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</si>
  <si>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</si>
  <si>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</si>
  <si>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</si>
  <si>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</si>
  <si>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</si>
  <si>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</si>
  <si>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</si>
  <si>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</si>
  <si>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</si>
  <si>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</si>
  <si>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</si>
  <si>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</si>
  <si>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</si>
  <si>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</si>
  <si>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</si>
  <si>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</si>
  <si>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</si>
  <si>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</si>
  <si>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</si>
  <si>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</si>
  <si>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</si>
  <si>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</si>
  <si>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</si>
  <si>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</si>
  <si>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</si>
  <si>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</si>
  <si>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</si>
  <si>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</si>
  <si>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</si>
  <si>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</si>
  <si>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</si>
  <si>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</si>
  <si>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</si>
  <si>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</si>
  <si>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</si>
  <si>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</si>
  <si>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</si>
  <si>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</si>
  <si>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</si>
  <si>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</si>
  <si>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</si>
  <si>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</si>
  <si>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</si>
  <si>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</si>
  <si>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</si>
  <si>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</si>
  <si>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</si>
  <si>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</si>
  <si>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</si>
  <si>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</si>
  <si>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</si>
  <si>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</si>
  <si>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</si>
  <si>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</si>
  <si>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</si>
  <si>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</si>
  <si>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</si>
  <si>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</si>
  <si>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</si>
  <si>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</si>
  <si>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</si>
  <si>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</si>
  <si>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</si>
  <si>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</si>
  <si>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</si>
  <si>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</si>
  <si>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</si>
  <si>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</si>
  <si>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</si>
  <si>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</si>
  <si>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</si>
  <si>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</si>
  <si>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</si>
  <si>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</si>
  <si>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</si>
  <si>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</si>
  <si>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</si>
  <si>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</si>
  <si>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</si>
  <si>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</si>
  <si>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</si>
  <si>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</si>
  <si>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</si>
  <si>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</si>
  <si>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</si>
  <si>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</si>
  <si>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</si>
  <si>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</si>
  <si>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</si>
  <si>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</si>
  <si>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</si>
  <si>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</si>
  <si>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</si>
  <si>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</si>
  <si>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</si>
  <si>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</si>
  <si>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</si>
  <si>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</si>
  <si>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</si>
  <si>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</si>
  <si>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</si>
  <si>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</si>
  <si>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</si>
  <si>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</si>
  <si>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</si>
  <si>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</si>
  <si>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</si>
  <si>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</si>
  <si>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</si>
  <si>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</si>
  <si>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</si>
  <si>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</si>
  <si>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</si>
  <si>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</si>
  <si>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</si>
  <si>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</si>
  <si>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</si>
  <si>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</si>
  <si>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</si>
  <si>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</si>
  <si>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</si>
  <si>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</si>
  <si>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</si>
  <si>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</si>
  <si>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</si>
  <si>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</si>
  <si>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</si>
  <si>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</si>
  <si>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</si>
  <si>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</si>
  <si>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</si>
  <si>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</si>
  <si>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</si>
  <si>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</si>
  <si>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</si>
  <si>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</si>
  <si>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</si>
  <si>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</si>
  <si>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</si>
  <si>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</si>
  <si>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</si>
  <si>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</si>
  <si>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</si>
  <si>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</si>
  <si>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</si>
  <si>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</si>
  <si>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</si>
  <si>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</si>
  <si>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</si>
  <si>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</si>
  <si>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</si>
  <si>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</si>
  <si>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</si>
  <si>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</si>
  <si>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</si>
  <si>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</si>
  <si>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</si>
  <si>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</si>
  <si>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</si>
  <si>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</si>
  <si>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</si>
  <si>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</si>
  <si>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</si>
  <si>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</si>
  <si>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</si>
  <si>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</si>
  <si>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</si>
  <si>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</si>
  <si>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</si>
  <si>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</si>
  <si>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</si>
  <si>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</si>
  <si>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</si>
  <si>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</si>
  <si>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</si>
  <si>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</si>
  <si>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</si>
  <si>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</si>
  <si>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</si>
  <si>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</si>
  <si>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</si>
  <si>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</si>
  <si>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</si>
  <si>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</si>
  <si>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</si>
  <si>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</si>
  <si>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</si>
  <si>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</si>
  <si>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</si>
  <si>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</si>
  <si>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</si>
  <si>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</si>
  <si>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</si>
  <si>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</si>
  <si>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</si>
  <si>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</si>
  <si>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</si>
  <si>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</si>
  <si>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</si>
  <si>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</si>
  <si>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</si>
  <si>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</si>
  <si>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</si>
  <si>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</si>
  <si>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</si>
  <si>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</si>
  <si>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</si>
  <si>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</si>
  <si>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</si>
  <si>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</si>
  <si>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</si>
  <si>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</si>
  <si>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</si>
  <si>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</si>
  <si>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</si>
  <si>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</si>
  <si>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</si>
  <si>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</si>
  <si>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</si>
  <si>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</si>
  <si>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</si>
  <si>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</si>
  <si>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</si>
  <si>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</si>
  <si>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</si>
  <si>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</si>
  <si>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</si>
  <si>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</si>
  <si>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</si>
  <si>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</si>
  <si>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</si>
  <si>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</si>
  <si>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</si>
  <si>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</si>
  <si>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</si>
  <si>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</si>
  <si>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</si>
  <si>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</si>
  <si>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</si>
  <si>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</si>
  <si>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</si>
  <si>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</si>
  <si>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</si>
  <si>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</si>
  <si>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</si>
  <si>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</si>
  <si>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</si>
  <si>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</si>
  <si>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</si>
  <si>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</si>
  <si>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</si>
  <si>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</si>
  <si>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</si>
  <si>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</si>
  <si>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</si>
  <si>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</si>
  <si>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</si>
  <si>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</si>
  <si>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</si>
  <si>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</si>
  <si>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</si>
  <si>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</si>
  <si>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</si>
  <si>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</si>
  <si>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</si>
  <si>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</si>
  <si>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</si>
  <si>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</si>
  <si>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</si>
  <si>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</si>
  <si>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</si>
  <si>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</si>
  <si>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</si>
  <si>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</si>
  <si>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</si>
  <si>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</si>
  <si>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</si>
  <si>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</si>
  <si>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</si>
  <si>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</si>
  <si>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</si>
  <si>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</si>
  <si>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</si>
  <si>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</si>
  <si>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</si>
  <si>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</si>
  <si>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</si>
  <si>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</si>
  <si>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</si>
  <si>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</si>
  <si>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</si>
  <si>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</si>
  <si>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</si>
  <si>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</si>
  <si>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</si>
  <si>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</si>
  <si>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</si>
  <si>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</si>
  <si>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</si>
  <si>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</si>
  <si>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</si>
  <si>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</si>
  <si>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</si>
  <si>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</si>
  <si>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</si>
  <si>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</si>
  <si>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</si>
  <si>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</si>
  <si>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</si>
  <si>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</si>
  <si>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</si>
  <si>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</si>
  <si>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</si>
  <si>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</si>
  <si>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</si>
  <si>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</si>
  <si>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</si>
  <si>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</si>
  <si>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</si>
  <si>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</si>
  <si>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</si>
  <si>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</si>
  <si>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</si>
  <si>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</si>
  <si>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</si>
  <si>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</si>
  <si>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</si>
  <si>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</si>
  <si>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</si>
  <si>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</si>
  <si>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</si>
  <si>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</si>
  <si>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</si>
  <si>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</si>
  <si>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</si>
  <si>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</si>
  <si>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</si>
  <si>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</si>
  <si>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</si>
  <si>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</si>
  <si>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</si>
  <si>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</si>
  <si>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</si>
  <si>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</si>
  <si>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</si>
  <si>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</si>
  <si>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</si>
  <si>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</si>
  <si>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</si>
  <si>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</si>
  <si>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</si>
  <si>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</si>
  <si>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</si>
  <si>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</si>
  <si>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</si>
  <si>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</si>
  <si>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</si>
  <si>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</si>
  <si>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</si>
  <si>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</si>
  <si>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</si>
  <si>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</si>
  <si>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</si>
  <si>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</si>
  <si>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</si>
  <si>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</si>
  <si>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</si>
  <si>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</si>
  <si>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</si>
  <si>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</si>
  <si>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</si>
  <si>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</si>
  <si>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</si>
  <si>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</si>
  <si>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</si>
  <si>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</si>
  <si>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</si>
  <si>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</si>
  <si>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</si>
  <si>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</si>
  <si>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</si>
  <si>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</si>
  <si>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</si>
  <si>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</si>
  <si>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</si>
  <si>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</si>
  <si>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</si>
  <si>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</si>
  <si>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</si>
  <si>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</si>
  <si>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</si>
  <si>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</si>
  <si>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</si>
  <si>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</si>
  <si>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</si>
  <si>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</si>
  <si>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</si>
  <si>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</si>
  <si>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</si>
  <si>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</si>
  <si>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</si>
  <si>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</si>
  <si>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</si>
  <si>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</si>
  <si>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</si>
  <si>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</si>
  <si>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</si>
  <si>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</si>
  <si>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</si>
  <si>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</si>
  <si>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</si>
  <si>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</si>
  <si>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</si>
  <si>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</si>
  <si>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</si>
  <si>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</si>
  <si>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</si>
  <si>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</si>
  <si>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</si>
  <si>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</si>
  <si>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</si>
  <si>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</si>
  <si>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</si>
  <si>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</si>
  <si>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</si>
  <si>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</si>
  <si>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</si>
  <si>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</si>
  <si>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</si>
  <si>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</si>
  <si>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</si>
  <si>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</si>
  <si>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</si>
  <si>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</si>
  <si>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</si>
  <si>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</si>
  <si>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</si>
  <si>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</si>
  <si>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</si>
  <si>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</si>
  <si>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</si>
  <si>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</si>
  <si>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</si>
  <si>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</si>
  <si>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</si>
  <si>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</si>
  <si>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</si>
  <si>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</si>
  <si>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</si>
  <si>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</si>
  <si>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</si>
  <si>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</si>
  <si>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</si>
  <si>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</si>
  <si>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</si>
  <si>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</si>
  <si>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</si>
  <si>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</si>
  <si>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</si>
  <si>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</si>
  <si>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</si>
  <si>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</si>
  <si>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</si>
  <si>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</si>
  <si>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</si>
  <si>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</si>
  <si>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</si>
  <si>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</si>
  <si>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</si>
  <si>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</si>
  <si>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</si>
  <si>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</si>
  <si>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</si>
  <si>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</si>
  <si>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</si>
  <si>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</si>
  <si>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</si>
  <si>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</si>
  <si>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</si>
  <si>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</si>
  <si>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</si>
  <si>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</si>
  <si>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</si>
  <si>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</si>
  <si>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</si>
  <si>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</si>
  <si>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</si>
  <si>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</si>
  <si>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</si>
  <si>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</si>
  <si>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</si>
  <si>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</si>
  <si>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</si>
  <si>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</si>
  <si>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</si>
  <si>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</si>
  <si>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</si>
  <si>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</si>
  <si>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</si>
  <si>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</si>
  <si>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</si>
  <si>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</si>
  <si>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</si>
  <si>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</si>
  <si>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</si>
  <si>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</si>
  <si>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</si>
  <si>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</si>
  <si>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</si>
  <si>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</si>
  <si>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</si>
  <si>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</si>
  <si>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</si>
  <si>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</si>
  <si>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</si>
  <si>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</si>
  <si>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</si>
  <si>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</si>
  <si>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</si>
  <si>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</si>
  <si>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</si>
  <si>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</si>
  <si>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</si>
  <si>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</si>
  <si>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</si>
  <si>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</si>
  <si>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</si>
  <si>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</si>
  <si>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</si>
  <si>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</si>
  <si>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</si>
  <si>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</si>
  <si>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</si>
  <si>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</si>
  <si>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</si>
  <si>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</si>
  <si>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</si>
  <si>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</si>
  <si>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</si>
  <si>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</si>
  <si>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</si>
  <si>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</si>
  <si>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</si>
  <si>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</si>
  <si>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</si>
  <si>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</si>
  <si>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</si>
  <si>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</si>
  <si>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</si>
  <si>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</si>
  <si>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</si>
  <si>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</si>
  <si>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</si>
  <si>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</si>
  <si>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</si>
  <si>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</si>
  <si>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</si>
  <si>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</si>
  <si>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</si>
  <si>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</si>
  <si>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</si>
  <si>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</si>
  <si>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</si>
  <si>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</si>
  <si>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</si>
  <si>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</si>
  <si>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</si>
  <si>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</si>
  <si>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</si>
  <si>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</si>
  <si>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</si>
  <si>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</si>
  <si>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</si>
  <si>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</si>
  <si>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</si>
  <si>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</si>
  <si>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</si>
  <si>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</si>
  <si>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</si>
  <si>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</si>
  <si>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</si>
  <si>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</si>
  <si>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</si>
  <si>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</si>
  <si>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</si>
  <si>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</si>
  <si>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</si>
  <si>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</si>
  <si>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</si>
  <si>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</si>
  <si>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</si>
  <si>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</si>
  <si>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</si>
  <si>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</si>
  <si>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</si>
  <si>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</si>
  <si>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</si>
  <si>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</si>
  <si>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</si>
  <si>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</si>
  <si>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</si>
  <si>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</si>
  <si>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</si>
  <si>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</si>
  <si>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</si>
  <si>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</si>
  <si>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</si>
  <si>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</si>
  <si>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</si>
  <si>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</si>
  <si>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</si>
  <si>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</si>
  <si>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</si>
  <si>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</si>
  <si>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</si>
  <si>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</si>
  <si>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</si>
  <si>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</si>
  <si>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</si>
  <si>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</si>
  <si>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</si>
  <si>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</si>
  <si>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</si>
  <si>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</si>
  <si>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</si>
  <si>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</si>
  <si>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</si>
  <si>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</si>
  <si>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</si>
  <si>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</si>
  <si>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</si>
  <si>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</si>
  <si>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</si>
  <si>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</si>
  <si>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</si>
  <si>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</si>
  <si>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</si>
  <si>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</si>
  <si>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</si>
  <si>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</si>
  <si>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</si>
  <si>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</si>
  <si>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</si>
  <si>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</si>
  <si>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</si>
  <si>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</si>
  <si>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</si>
  <si>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</si>
  <si>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</si>
  <si>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</si>
  <si>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</si>
  <si>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</si>
  <si>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</si>
  <si>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</si>
  <si>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</si>
  <si>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</si>
  <si>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</si>
  <si>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</si>
  <si>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</si>
  <si>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</si>
  <si>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</si>
  <si>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</si>
  <si>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</si>
  <si>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</si>
  <si>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</si>
  <si>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</si>
  <si>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</si>
  <si>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</si>
  <si>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</si>
  <si>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</si>
  <si>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</si>
  <si>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</si>
  <si>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</si>
  <si>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</si>
  <si>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</si>
  <si>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</si>
  <si>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</si>
  <si>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</si>
  <si>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</si>
  <si>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</si>
  <si>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</si>
  <si>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</si>
  <si>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</si>
  <si>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</si>
  <si>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</si>
  <si>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</si>
  <si>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</si>
  <si>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</si>
  <si>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</si>
  <si>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</si>
  <si>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</si>
  <si>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</si>
  <si>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</si>
  <si>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</si>
  <si>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</si>
  <si>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</si>
  <si>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</si>
  <si>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</si>
  <si>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</si>
  <si>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</si>
  <si>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</si>
  <si>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</si>
  <si>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</si>
  <si>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</si>
  <si>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</si>
  <si>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</si>
  <si>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</si>
  <si>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</si>
  <si>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</si>
  <si>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</si>
  <si>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</si>
  <si>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</si>
  <si>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</si>
  <si>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</si>
  <si>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</si>
  <si>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</si>
  <si>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</si>
  <si>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</si>
  <si>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</si>
  <si>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</si>
  <si>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</si>
  <si>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</si>
  <si>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</si>
  <si>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</si>
  <si>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</si>
  <si>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</si>
  <si>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</si>
  <si>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</si>
  <si>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</si>
  <si>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</si>
  <si>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</si>
  <si>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</si>
  <si>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</si>
  <si>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</si>
  <si>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</si>
  <si>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</si>
  <si>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</si>
  <si>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</si>
  <si>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</si>
  <si>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</si>
  <si>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</si>
  <si>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</si>
  <si>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</si>
  <si>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</si>
  <si>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</si>
  <si>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</si>
  <si>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</si>
  <si>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</si>
  <si>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</si>
  <si>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</si>
  <si>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</si>
  <si>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</si>
  <si>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</si>
  <si>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</si>
  <si>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</si>
  <si>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</si>
  <si>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</si>
  <si>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</si>
  <si>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</si>
  <si>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</si>
  <si>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</si>
  <si>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</si>
  <si>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</si>
  <si>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</si>
  <si>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</si>
  <si>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</si>
  <si>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</si>
  <si>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</si>
  <si>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</si>
  <si>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</si>
  <si>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</si>
  <si>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</si>
  <si>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</si>
  <si>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</si>
  <si>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</si>
  <si>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</si>
  <si>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</si>
  <si>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</si>
  <si>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</si>
  <si>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</si>
  <si>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</si>
  <si>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</si>
  <si>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</si>
  <si>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</si>
  <si>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</si>
  <si>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</si>
  <si>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</si>
  <si>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</si>
  <si>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</si>
  <si>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</si>
  <si>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</si>
  <si>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</si>
  <si>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</si>
  <si>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</si>
  <si>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</si>
  <si>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</si>
  <si>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</si>
  <si>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</si>
  <si>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</si>
  <si>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</si>
  <si>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</si>
  <si>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</si>
  <si>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</si>
  <si>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</si>
  <si>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</si>
  <si>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</si>
  <si>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</si>
  <si>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</si>
  <si>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</si>
  <si>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</si>
  <si>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</si>
  <si>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</si>
  <si>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</si>
  <si>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</si>
  <si>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</si>
  <si>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</si>
  <si>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</si>
  <si>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</si>
  <si>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</si>
  <si>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</si>
  <si>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</si>
  <si>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</si>
  <si>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</si>
  <si>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</si>
  <si>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</si>
  <si>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</si>
  <si>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</si>
  <si>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</si>
  <si>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</si>
  <si>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</si>
  <si>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</si>
  <si>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</si>
  <si>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</si>
  <si>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</si>
  <si>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</si>
  <si>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</si>
  <si>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</si>
  <si>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</si>
  <si>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</si>
  <si>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</si>
  <si>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</si>
  <si>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</si>
  <si>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</si>
  <si>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</si>
  <si>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</si>
  <si>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</si>
  <si>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</si>
  <si>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</si>
  <si>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</si>
  <si>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</si>
  <si>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</si>
  <si>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</si>
  <si>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</si>
  <si>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</si>
  <si>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</si>
  <si>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</si>
  <si>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</si>
  <si>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</si>
  <si>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</si>
  <si>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</si>
  <si>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</si>
  <si>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</si>
  <si>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</si>
  <si>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</si>
  <si>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</si>
  <si>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</si>
  <si>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</si>
  <si>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</si>
  <si>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</si>
  <si>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</si>
  <si>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</si>
  <si>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</si>
  <si>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</si>
  <si>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</si>
  <si>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</si>
  <si>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</si>
  <si>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</si>
  <si>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</si>
  <si>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</si>
  <si>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</si>
  <si>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</si>
  <si>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</si>
  <si>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</si>
  <si>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</si>
  <si>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</si>
  <si>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</si>
  <si>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</si>
  <si>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</si>
  <si>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</si>
  <si>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</si>
  <si>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</si>
  <si>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</si>
  <si>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</si>
  <si>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</si>
  <si>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</si>
  <si>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</si>
  <si>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</si>
  <si>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</si>
  <si>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</si>
  <si>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</si>
  <si>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</si>
  <si>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</si>
  <si>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</si>
  <si>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</si>
  <si>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</si>
  <si>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</si>
  <si>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</si>
  <si>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</si>
  <si>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</si>
  <si>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</si>
  <si>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</si>
  <si>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</si>
  <si>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</si>
  <si>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</si>
  <si>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</si>
  <si>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</si>
  <si>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</si>
  <si>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</si>
  <si>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</si>
  <si>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</si>
  <si>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</si>
  <si>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</si>
  <si>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</si>
  <si>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</si>
  <si>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</si>
  <si>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</si>
  <si>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</si>
  <si>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</si>
  <si>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</si>
  <si>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</si>
  <si>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</si>
  <si>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</si>
  <si>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</si>
  <si>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</si>
  <si>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</si>
  <si>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</si>
  <si>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</si>
  <si>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</si>
  <si>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</si>
  <si>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</si>
  <si>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</si>
  <si>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</si>
  <si>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</si>
  <si>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</si>
  <si>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</si>
  <si>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</si>
  <si>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</si>
  <si>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</si>
  <si>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</si>
  <si>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</si>
  <si>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</si>
  <si>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</si>
  <si>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</si>
  <si>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</si>
  <si>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</si>
  <si>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</si>
  <si>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</si>
  <si>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</si>
  <si>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</si>
  <si>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</si>
  <si>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</si>
  <si>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</si>
  <si>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</si>
  <si>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</si>
  <si>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</si>
  <si>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</si>
  <si>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</si>
  <si>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</si>
  <si>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</si>
  <si>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</si>
  <si>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</si>
  <si>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</si>
  <si>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</si>
  <si>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</si>
  <si>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</si>
  <si>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</si>
  <si>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</si>
  <si>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</si>
  <si>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</si>
  <si>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</si>
  <si>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</si>
  <si>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</si>
  <si>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</si>
  <si>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</si>
  <si>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</si>
  <si>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</si>
  <si>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</si>
  <si>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</si>
  <si>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</si>
  <si>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</si>
  <si>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</si>
  <si>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</si>
  <si>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</si>
  <si>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</si>
  <si>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</si>
  <si>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</si>
  <si>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</si>
  <si>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</si>
  <si>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</si>
  <si>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</si>
  <si>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</si>
  <si>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</si>
  <si>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</si>
  <si>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</si>
  <si>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</si>
  <si>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</si>
  <si>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</si>
  <si>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</si>
  <si>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</si>
  <si>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</si>
  <si>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</si>
  <si>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</si>
  <si>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</si>
  <si>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</si>
  <si>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</si>
  <si>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</si>
  <si>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</si>
  <si>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</si>
  <si>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</si>
  <si>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</si>
  <si>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</si>
  <si>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</si>
  <si>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</si>
  <si>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</si>
  <si>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</si>
  <si>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</si>
  <si>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</si>
  <si>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</si>
  <si>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</si>
  <si>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</si>
  <si>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</si>
  <si>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</si>
  <si>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</si>
  <si>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</si>
  <si>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</si>
  <si>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</si>
  <si>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</si>
  <si>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</si>
  <si>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</si>
  <si>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</si>
  <si>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</si>
  <si>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</si>
  <si>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</si>
  <si>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</si>
  <si>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</si>
  <si>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</si>
  <si>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</si>
  <si>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</si>
  <si>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</si>
  <si>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</si>
  <si>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</si>
  <si>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</si>
  <si>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</si>
  <si>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</si>
  <si>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</si>
  <si>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</si>
  <si>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</si>
  <si>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</si>
  <si>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</si>
  <si>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</si>
  <si>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</si>
  <si>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</si>
  <si>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</si>
  <si>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</si>
  <si>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</si>
  <si>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</si>
  <si>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</si>
  <si>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</si>
  <si>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</si>
  <si>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</si>
  <si>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</si>
  <si>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</si>
  <si>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</si>
  <si>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</si>
  <si>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</si>
  <si>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</si>
  <si>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</si>
  <si>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</si>
  <si>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</si>
  <si>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</si>
  <si>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</si>
  <si>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</si>
  <si>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</si>
  <si>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</si>
  <si>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</si>
  <si>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</si>
  <si>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</si>
  <si>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</si>
  <si>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</si>
  <si>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</si>
  <si>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</si>
  <si>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</si>
  <si>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</si>
  <si>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</si>
  <si>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</si>
  <si>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</si>
  <si>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</si>
  <si>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</si>
  <si>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</si>
  <si>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</si>
  <si>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</si>
  <si>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</si>
  <si>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</si>
  <si>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</si>
  <si>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</si>
  <si>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</si>
  <si>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</si>
  <si>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</si>
  <si>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</si>
  <si>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</si>
  <si>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</si>
  <si>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</si>
  <si>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</si>
  <si>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</si>
  <si>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</si>
  <si>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</si>
  <si>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</si>
  <si>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</si>
  <si>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</si>
  <si>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</si>
  <si>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</si>
  <si>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</si>
  <si>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</si>
  <si>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</si>
  <si>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</si>
  <si>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</si>
  <si>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</si>
  <si>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</si>
  <si>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</si>
  <si>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</si>
  <si>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</si>
  <si>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</si>
  <si>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</si>
  <si>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</si>
  <si>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</si>
  <si>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</si>
  <si>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</si>
  <si>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</si>
  <si>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</si>
  <si>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</si>
  <si>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</si>
  <si>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</si>
  <si>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</si>
  <si>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</si>
  <si>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</si>
  <si>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</si>
  <si>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</si>
  <si>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</si>
  <si>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</si>
  <si>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</si>
  <si>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</si>
  <si>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</si>
  <si>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</si>
  <si>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</si>
  <si>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</si>
  <si>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</si>
  <si>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</si>
  <si>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</si>
  <si>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</si>
  <si>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</si>
  <si>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</si>
  <si>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</si>
  <si>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</si>
  <si>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</si>
  <si>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</si>
  <si>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</si>
  <si>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</si>
  <si>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</si>
  <si>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</si>
  <si>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</si>
  <si>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</si>
  <si>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</si>
  <si>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</si>
  <si>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</si>
  <si>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</si>
  <si>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</si>
  <si>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</si>
  <si>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</si>
  <si>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</si>
  <si>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</si>
  <si>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</si>
  <si>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</si>
  <si>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</si>
  <si>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</si>
  <si>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</si>
  <si>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</si>
  <si>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</si>
  <si>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</si>
  <si>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</si>
  <si>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</si>
  <si>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</si>
  <si>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</si>
  <si>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</si>
  <si>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</si>
  <si>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</si>
  <si>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</si>
  <si>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</si>
  <si>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</si>
  <si>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</si>
  <si>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</si>
  <si>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</si>
  <si>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</si>
  <si>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</si>
  <si>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</si>
  <si>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</si>
  <si>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</si>
  <si>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</si>
  <si>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</si>
  <si>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</si>
  <si>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</si>
  <si>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</si>
  <si>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</si>
  <si>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</si>
  <si>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</si>
  <si>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</si>
  <si>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</si>
  <si>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</si>
  <si>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</si>
  <si>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</si>
  <si>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</si>
  <si>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</si>
  <si>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</si>
  <si>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</si>
  <si>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</si>
  <si>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</si>
  <si>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</si>
  <si>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</si>
  <si>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</si>
  <si>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</si>
  <si>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</si>
  <si>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</si>
  <si>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</si>
  <si>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</si>
  <si>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</si>
  <si>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</si>
  <si>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</si>
  <si>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</si>
  <si>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</si>
  <si>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</si>
  <si>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</si>
  <si>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</si>
  <si>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</si>
  <si>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</si>
  <si>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</si>
  <si>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</si>
  <si>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</si>
  <si>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</si>
  <si>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</si>
  <si>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</si>
  <si>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</si>
  <si>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</si>
  <si>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</si>
  <si>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</si>
  <si>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</si>
  <si>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</si>
  <si>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</si>
  <si>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</si>
  <si>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</si>
  <si>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</si>
  <si>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</si>
  <si>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</si>
  <si>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</si>
  <si>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</si>
  <si>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</si>
  <si>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</si>
  <si>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</si>
  <si>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</si>
  <si>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</si>
  <si>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</si>
  <si>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</si>
  <si>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</si>
  <si>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</si>
  <si>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</si>
  <si>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</si>
  <si>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</si>
  <si>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</si>
  <si>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</si>
  <si>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</si>
  <si>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</si>
  <si>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</si>
  <si>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</si>
  <si>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</si>
  <si>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</si>
  <si>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</si>
  <si>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</si>
  <si>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</si>
  <si>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</si>
  <si>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</si>
  <si>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</si>
  <si>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</si>
  <si>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</si>
  <si>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</si>
  <si>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</si>
  <si>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</si>
  <si>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</si>
  <si>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</si>
  <si>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</si>
  <si>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</si>
  <si>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</si>
  <si>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</si>
  <si>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</si>
  <si>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</si>
  <si>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</si>
  <si>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</si>
  <si>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</si>
  <si>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</si>
  <si>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</si>
  <si>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</si>
  <si>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</si>
  <si>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</si>
  <si>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</si>
  <si>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</si>
  <si>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</si>
  <si>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</si>
  <si>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</si>
  <si>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</si>
  <si>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</si>
  <si>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</si>
  <si>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</si>
  <si>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</si>
  <si>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</si>
  <si>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</si>
  <si>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</si>
  <si>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</si>
  <si>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</si>
  <si>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</si>
  <si>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</si>
  <si>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</si>
  <si>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</si>
  <si>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</si>
  <si>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</si>
  <si>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</si>
  <si>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</si>
  <si>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</si>
  <si>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</si>
  <si>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</si>
  <si>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</si>
  <si>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</si>
  <si>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</si>
  <si>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</si>
  <si>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</si>
  <si>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</si>
  <si>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</si>
  <si>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</si>
  <si>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</si>
  <si>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</si>
  <si>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</si>
  <si>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</si>
  <si>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</si>
  <si>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</si>
  <si>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</si>
  <si>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</si>
  <si>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</si>
  <si>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</si>
  <si>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</si>
  <si>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</si>
  <si>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</si>
  <si>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</si>
  <si>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</si>
  <si>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</si>
  <si>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</si>
  <si>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</si>
  <si>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</si>
  <si>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</si>
  <si>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</si>
  <si>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</si>
  <si>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</si>
  <si>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</si>
  <si>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</si>
  <si>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</si>
  <si>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</si>
  <si>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</si>
  <si>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</si>
  <si>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</si>
  <si>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</si>
  <si>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</si>
  <si>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</si>
  <si>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</si>
  <si>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</si>
  <si>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</si>
  <si>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</si>
  <si>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</si>
  <si>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</si>
  <si>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</si>
  <si>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</si>
  <si>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</si>
  <si>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</si>
  <si>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</si>
  <si>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</si>
  <si>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</si>
  <si>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</si>
  <si>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</si>
  <si>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</si>
  <si>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</si>
  <si>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</si>
  <si>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</si>
  <si>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</si>
  <si>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</si>
  <si>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</si>
  <si>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</si>
  <si>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</si>
  <si>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</si>
  <si>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</si>
  <si>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</si>
  <si>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</si>
  <si>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</si>
  <si>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</si>
  <si>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</si>
  <si>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</si>
  <si>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</si>
  <si>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</si>
  <si>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</si>
  <si>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</si>
  <si>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</si>
  <si>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</si>
  <si>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</si>
  <si>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</si>
  <si>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</si>
  <si>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</si>
  <si>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</si>
  <si>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</si>
  <si>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</si>
  <si>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</si>
  <si>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</si>
  <si>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</si>
  <si>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</si>
  <si>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</si>
  <si>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</si>
  <si>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</si>
  <si>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</si>
  <si>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</si>
  <si>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</si>
  <si>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</si>
  <si>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</si>
  <si>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</si>
  <si>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</si>
  <si>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</si>
  <si>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</si>
  <si>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</si>
  <si>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</si>
  <si>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</si>
  <si>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</si>
  <si>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</si>
  <si>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</si>
  <si>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</si>
  <si>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</si>
  <si>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</si>
  <si>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</si>
  <si>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</si>
  <si>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</si>
  <si>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</si>
  <si>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</si>
  <si>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</si>
  <si>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</si>
  <si>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</si>
  <si>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</si>
  <si>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</si>
  <si>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</si>
  <si>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</si>
  <si>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</si>
  <si>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</si>
  <si>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</si>
  <si>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</si>
  <si>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</si>
  <si>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</si>
  <si>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</si>
  <si>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</si>
  <si>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</si>
  <si>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</si>
  <si>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</si>
  <si>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</si>
  <si>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</si>
  <si>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</si>
  <si>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</si>
  <si>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</si>
  <si>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</si>
  <si>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</si>
  <si>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</si>
  <si>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</si>
  <si>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</si>
  <si>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</si>
  <si>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</si>
  <si>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</si>
  <si>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</si>
  <si>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</si>
  <si>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</si>
  <si>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</si>
  <si>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</si>
  <si>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</si>
  <si>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</si>
  <si>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</si>
  <si>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</si>
  <si>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</si>
  <si>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</si>
  <si>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</si>
  <si>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</si>
  <si>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</si>
  <si>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</si>
  <si>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</si>
  <si>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</si>
  <si>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</si>
  <si>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</si>
  <si>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</si>
  <si>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</si>
  <si>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</si>
  <si>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</si>
  <si>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</si>
  <si>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</si>
  <si>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</si>
  <si>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</si>
  <si>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</si>
  <si>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</si>
  <si>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</si>
  <si>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</si>
  <si>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</si>
  <si>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</si>
  <si>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</si>
  <si>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</si>
  <si>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</si>
  <si>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</si>
  <si>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</si>
  <si>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</si>
  <si>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</si>
  <si>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</si>
  <si>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</si>
  <si>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</si>
  <si>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</si>
  <si>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</si>
  <si>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</si>
  <si>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</si>
  <si>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</si>
  <si>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</si>
  <si>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</si>
  <si>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</si>
  <si>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</si>
  <si>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</si>
  <si>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</si>
  <si>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</si>
  <si>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</si>
  <si>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</si>
  <si>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</si>
  <si>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</si>
  <si>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</si>
  <si>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</si>
  <si>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</si>
  <si>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</si>
  <si>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</si>
  <si>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</si>
  <si>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</si>
  <si>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</si>
  <si>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</si>
  <si>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</si>
  <si>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</si>
  <si>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</si>
  <si>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</si>
  <si>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</si>
  <si>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</si>
  <si>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</si>
  <si>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</si>
  <si>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</si>
  <si>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</si>
  <si>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</si>
  <si>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</si>
  <si>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</si>
  <si>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</si>
  <si>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</si>
  <si>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</si>
  <si>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</si>
  <si>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</si>
  <si>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</si>
  <si>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</si>
  <si>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</si>
  <si>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</si>
  <si>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</si>
  <si>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</si>
  <si>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</si>
  <si>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</si>
  <si>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</si>
  <si>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</si>
  <si>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</si>
  <si>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</si>
  <si>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</si>
  <si>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</si>
  <si>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</si>
  <si>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</si>
  <si>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</si>
  <si>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</si>
  <si>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</si>
  <si>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</si>
  <si>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</si>
  <si>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</si>
  <si>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</si>
  <si>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</si>
  <si>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</si>
  <si>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</si>
  <si>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</si>
  <si>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</si>
  <si>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</si>
  <si>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</si>
  <si>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</si>
  <si>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</si>
  <si>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</si>
  <si>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</si>
  <si>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</si>
  <si>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</si>
  <si>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</si>
  <si>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</si>
  <si>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</si>
  <si>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</si>
  <si>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</si>
  <si>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</si>
  <si>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</si>
  <si>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</si>
  <si>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</si>
  <si>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</si>
  <si>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</si>
  <si>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</si>
  <si>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</si>
  <si>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</si>
  <si>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</si>
  <si>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</si>
  <si>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</si>
  <si>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</si>
  <si>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</si>
  <si>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</si>
  <si>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</si>
  <si>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</si>
  <si>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</si>
  <si>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</si>
  <si>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</si>
  <si>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</si>
  <si>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</si>
  <si>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</si>
  <si>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</si>
  <si>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</si>
  <si>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</si>
  <si>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</si>
  <si>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</si>
  <si>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</si>
  <si>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</si>
  <si>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</si>
  <si>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</si>
  <si>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</si>
  <si>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</si>
  <si>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</si>
  <si>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</si>
  <si>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</si>
  <si>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</si>
  <si>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</si>
  <si>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</si>
  <si>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</si>
  <si>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</si>
  <si>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</si>
  <si>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</si>
  <si>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</si>
  <si>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</si>
  <si>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</si>
  <si>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</si>
  <si>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</si>
  <si>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</si>
  <si>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</si>
  <si>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</si>
  <si>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</si>
  <si>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</si>
  <si>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</si>
  <si>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</si>
  <si>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</si>
  <si>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</si>
  <si>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</si>
  <si>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</si>
  <si>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</si>
  <si>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</si>
  <si>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</si>
  <si>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</si>
  <si>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</si>
  <si>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</si>
  <si>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</si>
  <si>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</si>
  <si>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</si>
  <si>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</si>
  <si>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</si>
  <si>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</si>
  <si>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</si>
  <si>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</si>
  <si>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</si>
  <si>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</si>
  <si>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</si>
  <si>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</si>
  <si>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</si>
  <si>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</si>
  <si>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</si>
  <si>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</si>
  <si>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</si>
  <si>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</si>
  <si>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</si>
  <si>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</si>
  <si>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</si>
  <si>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</si>
  <si>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</si>
  <si>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</si>
  <si>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</si>
  <si>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</si>
  <si>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</si>
  <si>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</si>
  <si>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</si>
  <si>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</si>
  <si>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</si>
  <si>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</si>
  <si>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</si>
  <si>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</si>
  <si>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</si>
  <si>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</si>
  <si>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</si>
  <si>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</si>
  <si>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</si>
  <si>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</si>
  <si>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</si>
  <si>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</si>
  <si>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</si>
  <si>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</si>
  <si>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</si>
  <si>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</si>
  <si>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</si>
  <si>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</si>
  <si>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</si>
  <si>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</si>
  <si>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</si>
  <si>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</si>
  <si>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</si>
  <si>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</si>
  <si>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</si>
  <si>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</si>
  <si>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</si>
  <si>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</si>
  <si>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</si>
  <si>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</si>
  <si>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</si>
  <si>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</si>
  <si>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</si>
  <si>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</si>
  <si>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</si>
  <si>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</si>
  <si>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</si>
  <si>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</si>
  <si>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</si>
  <si>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</si>
  <si>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</si>
  <si>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</si>
  <si>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</si>
  <si>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</si>
  <si>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</si>
  <si>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</si>
  <si>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</si>
  <si>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</si>
  <si>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</si>
  <si>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</si>
  <si>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</si>
  <si>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</si>
  <si>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</si>
  <si>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</si>
  <si>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</si>
  <si>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</si>
  <si>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</si>
  <si>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</si>
  <si>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</si>
  <si>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</si>
  <si>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</si>
  <si>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</si>
  <si>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</si>
  <si>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</si>
  <si>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</si>
  <si>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</si>
  <si>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</si>
  <si>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</si>
  <si>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</si>
  <si>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</si>
  <si>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</si>
  <si>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</si>
  <si>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</si>
  <si>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</si>
  <si>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</si>
  <si>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</si>
  <si>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</si>
  <si>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</si>
  <si>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</si>
  <si>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</si>
  <si>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</si>
  <si>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</si>
  <si>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</si>
  <si>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</si>
  <si>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</si>
  <si>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</si>
  <si>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</si>
  <si>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</si>
  <si>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</si>
  <si>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</si>
  <si>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</si>
  <si>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</si>
  <si>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</si>
  <si>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</si>
  <si>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</si>
  <si>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</si>
  <si>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</si>
  <si>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</si>
  <si>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</si>
  <si>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</si>
  <si>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</si>
  <si>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</si>
  <si>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</si>
  <si>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</si>
  <si>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</si>
  <si>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</si>
  <si>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</si>
  <si>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</si>
  <si>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</si>
  <si>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</si>
  <si>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</si>
  <si>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</si>
  <si>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</si>
  <si>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</si>
  <si>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</si>
  <si>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</si>
  <si>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</si>
  <si>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</si>
  <si>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</si>
  <si>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</si>
  <si>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</si>
  <si>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</si>
  <si>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</si>
  <si>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</si>
  <si>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</si>
  <si>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</si>
  <si>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</si>
  <si>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</si>
  <si>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</si>
  <si>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</si>
  <si>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</si>
  <si>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</si>
  <si>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</si>
  <si>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</si>
  <si>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</si>
  <si>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</si>
  <si>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</si>
  <si>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</si>
  <si>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</si>
  <si>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</si>
  <si>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</si>
  <si>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</si>
  <si>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</si>
  <si>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</si>
  <si>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</si>
  <si>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</si>
  <si>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</si>
  <si>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</si>
  <si>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</si>
  <si>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</si>
  <si>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</si>
  <si>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</si>
  <si>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</si>
  <si>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</si>
  <si>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</si>
  <si>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</si>
  <si>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</si>
  <si>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</si>
  <si>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</si>
  <si>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</si>
  <si>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</si>
  <si>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</si>
  <si>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</si>
  <si>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</si>
  <si>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</si>
  <si>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</si>
  <si>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</si>
  <si>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</si>
  <si>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</si>
  <si>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</si>
  <si>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</si>
  <si>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</si>
  <si>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</si>
  <si>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</si>
  <si>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</si>
  <si>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</si>
  <si>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</si>
  <si>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</si>
  <si>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</si>
  <si>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</si>
  <si>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</si>
  <si>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</si>
  <si>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</si>
  <si>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</si>
  <si>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</si>
  <si>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</si>
  <si>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</si>
  <si>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</si>
  <si>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</si>
  <si>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</si>
  <si>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</si>
  <si>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</si>
  <si>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</si>
  <si>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</si>
  <si>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</si>
  <si>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</si>
  <si>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</si>
  <si>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</si>
  <si>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</si>
  <si>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</si>
  <si>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</si>
  <si>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</si>
  <si>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</si>
  <si>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</si>
  <si>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</si>
  <si>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</si>
  <si>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</si>
  <si>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</si>
  <si>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</si>
  <si>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</si>
  <si>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</si>
  <si>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</si>
  <si>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</si>
  <si>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</si>
  <si>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</si>
  <si>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</si>
  <si>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</si>
  <si>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</si>
  <si>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</si>
  <si>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</si>
  <si>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</si>
  <si>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</si>
  <si>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</si>
  <si>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</si>
  <si>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</si>
  <si>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</si>
  <si>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</si>
  <si>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</si>
  <si>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</si>
  <si>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</si>
  <si>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</si>
  <si>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</si>
  <si>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</si>
  <si>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</si>
  <si>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</si>
  <si>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</si>
  <si>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</si>
  <si>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</si>
  <si>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</si>
  <si>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</si>
  <si>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</si>
  <si>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</si>
  <si>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</si>
  <si>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</si>
  <si>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</si>
  <si>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</si>
  <si>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</si>
  <si>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</si>
  <si>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</si>
  <si>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</si>
  <si>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</si>
  <si>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</si>
  <si>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</si>
  <si>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</si>
  <si>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</si>
  <si>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</si>
  <si>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</si>
  <si>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</si>
  <si>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</si>
  <si>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</si>
  <si>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</si>
  <si>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</si>
  <si>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</si>
  <si>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</si>
  <si>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</si>
  <si>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</si>
  <si>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</si>
  <si>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</si>
  <si>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</si>
  <si>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</si>
  <si>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</si>
  <si>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</si>
  <si>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</si>
  <si>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</si>
  <si>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</si>
  <si>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</si>
  <si>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</si>
  <si>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</si>
  <si>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</si>
  <si>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</si>
  <si>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</si>
  <si>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</si>
  <si>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</si>
  <si>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</si>
  <si>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</si>
  <si>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</si>
  <si>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</si>
  <si>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</si>
  <si>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</si>
  <si>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</si>
  <si>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</si>
  <si>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</si>
  <si>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</si>
  <si>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</si>
  <si>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</si>
  <si>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</si>
  <si>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</si>
  <si>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</si>
  <si>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</si>
  <si>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</si>
  <si>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</si>
  <si>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</si>
  <si>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</si>
  <si>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</si>
  <si>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</si>
  <si>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</si>
  <si>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</si>
  <si>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</si>
  <si>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</si>
  <si>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</si>
  <si>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</si>
  <si>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</si>
  <si>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</si>
  <si>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</si>
  <si>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</si>
  <si>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</si>
  <si>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</si>
  <si>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</si>
  <si>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</si>
  <si>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</si>
  <si>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</si>
  <si>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</si>
  <si>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</si>
  <si>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</si>
  <si>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</si>
  <si>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</si>
  <si>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</si>
  <si>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</si>
  <si>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</si>
  <si>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</si>
  <si>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</si>
  <si>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</si>
  <si>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</si>
  <si>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</si>
  <si>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</si>
  <si>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</si>
  <si>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</si>
  <si>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</si>
  <si>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</si>
  <si>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</si>
  <si>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</si>
  <si>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</si>
  <si>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</si>
  <si>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</si>
  <si>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</si>
  <si>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</si>
  <si>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</si>
  <si>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</si>
  <si>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</si>
  <si>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</si>
  <si>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</si>
  <si>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</si>
  <si>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</si>
  <si>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</si>
  <si>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</si>
  <si>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</si>
  <si>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</si>
  <si>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</si>
  <si>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</si>
  <si>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</si>
  <si>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</si>
  <si>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</si>
  <si>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</si>
  <si>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</si>
  <si>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</si>
  <si>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</si>
  <si>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</si>
  <si>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</si>
  <si>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</si>
  <si>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</si>
  <si>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</si>
  <si>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</si>
  <si>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</si>
  <si>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</si>
  <si>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</si>
  <si>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</si>
  <si>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</si>
  <si>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</si>
  <si>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</si>
  <si>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</si>
  <si>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</si>
  <si>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</si>
  <si>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</si>
  <si>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</si>
  <si>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</si>
  <si>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</si>
  <si>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</si>
  <si>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</si>
  <si>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</si>
  <si>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</si>
  <si>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</si>
  <si>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</si>
  <si>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</si>
  <si>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</si>
  <si>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</si>
  <si>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</si>
  <si>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</si>
  <si>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</si>
  <si>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</si>
  <si>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</si>
  <si>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</si>
  <si>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</si>
  <si>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</si>
  <si>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</si>
  <si>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</si>
  <si>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</si>
  <si>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</si>
  <si>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</si>
  <si>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</si>
  <si>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</si>
  <si>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</si>
  <si>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</si>
  <si>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</si>
  <si>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</si>
  <si>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</si>
  <si>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</si>
  <si>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</si>
  <si>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</si>
  <si>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</si>
  <si>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</si>
  <si>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</si>
  <si>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</si>
  <si>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</si>
  <si>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</si>
  <si>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</si>
  <si>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</si>
  <si>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</si>
  <si>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</si>
  <si>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</si>
  <si>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</si>
  <si>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</si>
  <si>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</si>
  <si>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</si>
  <si>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</si>
  <si>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</si>
  <si>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</si>
  <si>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</si>
  <si>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</si>
  <si>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</si>
  <si>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</si>
  <si>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</si>
  <si>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</si>
  <si>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</si>
  <si>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</si>
  <si>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</si>
  <si>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</si>
  <si>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</si>
  <si>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</si>
  <si>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</si>
  <si>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</si>
  <si>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</si>
  <si>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</si>
  <si>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</si>
  <si>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</si>
  <si>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</si>
  <si>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</si>
  <si>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</si>
  <si>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</si>
  <si>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</si>
  <si>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</si>
  <si>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</si>
  <si>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</si>
  <si>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</si>
  <si>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</si>
  <si>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</si>
  <si>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</si>
  <si>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</si>
  <si>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</si>
  <si>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</si>
  <si>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</si>
  <si>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</si>
  <si>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</si>
  <si>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</si>
  <si>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</si>
  <si>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</si>
  <si>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</si>
  <si>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</si>
  <si>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</si>
  <si>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</si>
  <si>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</si>
  <si>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</si>
  <si>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</si>
  <si>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</si>
  <si>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</si>
  <si>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</si>
  <si>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</si>
  <si>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</si>
  <si>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</si>
  <si>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</si>
  <si>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</si>
  <si>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</si>
  <si>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</si>
  <si>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</si>
  <si>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</si>
  <si>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</si>
  <si>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</si>
  <si>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</si>
  <si>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</si>
  <si>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</si>
  <si>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</si>
  <si>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</si>
  <si>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</si>
  <si>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</si>
  <si>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</si>
  <si>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</si>
  <si>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</si>
  <si>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</si>
  <si>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</si>
  <si>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</si>
  <si>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</si>
  <si>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</si>
  <si>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</si>
  <si>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</si>
  <si>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</si>
  <si>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</si>
  <si>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</si>
  <si>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</si>
  <si>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</si>
  <si>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</si>
  <si>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</si>
  <si>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</si>
  <si>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</si>
  <si>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</si>
  <si>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</si>
  <si>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</si>
  <si>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</si>
  <si>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</si>
  <si>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</si>
  <si>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</si>
  <si>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</si>
  <si>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</si>
  <si>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</si>
  <si>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</si>
  <si>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</si>
  <si>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</si>
  <si>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</si>
  <si>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</si>
  <si>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</si>
  <si>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</si>
  <si>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</si>
  <si>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</si>
  <si>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</si>
  <si>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</si>
  <si>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</si>
  <si>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</si>
  <si>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</si>
  <si>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</si>
  <si>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</si>
  <si>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</si>
  <si>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</si>
  <si>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</si>
  <si>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</si>
  <si>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</si>
  <si>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</si>
  <si>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</si>
  <si>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</si>
  <si>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</si>
  <si>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</si>
  <si>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</si>
  <si>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</si>
  <si>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</si>
  <si>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</si>
  <si>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</si>
  <si>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</si>
  <si>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</si>
  <si>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</si>
  <si>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</si>
  <si>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</si>
  <si>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</si>
  <si>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</si>
  <si>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</si>
  <si>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</si>
  <si>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</si>
  <si>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</si>
  <si>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</si>
  <si>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</si>
  <si>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</si>
  <si>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</si>
  <si>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</si>
  <si>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</si>
  <si>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</si>
  <si>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</si>
  <si>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</si>
  <si>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</si>
  <si>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</si>
  <si>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</si>
  <si>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</si>
  <si>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</si>
  <si>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</si>
  <si>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</si>
  <si>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</si>
  <si>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</si>
  <si>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</si>
  <si>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</si>
  <si>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</si>
  <si>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</si>
  <si>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</si>
  <si>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</si>
  <si>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</si>
  <si>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</si>
  <si>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</si>
  <si>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</si>
  <si>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</si>
  <si>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</si>
  <si>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</si>
  <si>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</si>
  <si>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</si>
  <si>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</si>
  <si>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</si>
  <si>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</si>
  <si>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</si>
  <si>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</si>
  <si>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</si>
  <si>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</si>
  <si>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</si>
  <si>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</si>
  <si>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</si>
  <si>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</si>
  <si>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</si>
  <si>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</si>
  <si>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</si>
  <si>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</si>
  <si>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</si>
  <si>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</si>
  <si>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</si>
  <si>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</si>
  <si>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</si>
  <si>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</si>
  <si>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</si>
  <si>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</si>
  <si>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</si>
  <si>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</si>
  <si>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</si>
  <si>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</si>
  <si>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</si>
  <si>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</si>
  <si>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</si>
  <si>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</si>
  <si>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</si>
  <si>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</si>
  <si>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</si>
  <si>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</si>
  <si>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</si>
  <si>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</si>
  <si>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</si>
  <si>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</si>
  <si>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</si>
  <si>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</si>
  <si>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</si>
  <si>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</si>
  <si>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</si>
  <si>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</si>
  <si>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</si>
  <si>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</si>
  <si>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</si>
  <si>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</si>
  <si>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</si>
  <si>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</si>
  <si>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</si>
  <si>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</si>
  <si>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</si>
  <si>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</si>
  <si>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</si>
  <si>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</si>
  <si>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</si>
  <si>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</si>
  <si>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</si>
  <si>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</si>
  <si>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</si>
  <si>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</si>
  <si>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</si>
  <si>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</si>
  <si>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</si>
  <si>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</si>
  <si>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</si>
  <si>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</si>
  <si>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</si>
  <si>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</si>
  <si>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</si>
  <si>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</si>
  <si>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</si>
  <si>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</si>
  <si>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</si>
  <si>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</si>
  <si>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</si>
  <si>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</si>
  <si>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</si>
  <si>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</si>
  <si>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</si>
  <si>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</si>
  <si>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</si>
  <si>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</si>
  <si>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</si>
  <si>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</si>
  <si>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</si>
  <si>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</si>
  <si>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</si>
  <si>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</si>
  <si>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</si>
  <si>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</si>
  <si>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</si>
  <si>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</si>
  <si>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</si>
  <si>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</si>
  <si>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</si>
  <si>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</si>
  <si>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</si>
  <si>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</si>
  <si>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</si>
  <si>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</si>
  <si>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</si>
  <si>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</si>
  <si>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</si>
  <si>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</si>
  <si>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</si>
  <si>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</si>
  <si>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</si>
  <si>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</si>
  <si>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</si>
  <si>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</si>
  <si>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</si>
  <si>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</si>
  <si>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</si>
  <si>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</si>
  <si>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</si>
  <si>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</si>
  <si>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</si>
  <si>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</si>
  <si>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</si>
  <si>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</si>
  <si>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</si>
  <si>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</si>
  <si>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</si>
  <si>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</si>
  <si>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</si>
  <si>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</si>
  <si>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</si>
  <si>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</si>
  <si>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</si>
  <si>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</si>
  <si>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</si>
  <si>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</si>
  <si>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</si>
  <si>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</si>
  <si>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</si>
  <si>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</si>
  <si>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</si>
  <si>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</si>
  <si>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</si>
  <si>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</si>
  <si>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</si>
  <si>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</si>
  <si>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</si>
  <si>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</si>
  <si>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</si>
  <si>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</si>
  <si>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</si>
  <si>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</si>
  <si>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</si>
  <si>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</si>
  <si>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</si>
  <si>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</si>
  <si>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</si>
  <si>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</si>
  <si>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</si>
  <si>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</si>
  <si>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</si>
  <si>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</si>
  <si>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</si>
  <si>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</si>
  <si>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</si>
  <si>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</si>
  <si>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</si>
  <si>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</si>
  <si>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</si>
  <si>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</si>
  <si>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</si>
  <si>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</si>
  <si>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</si>
  <si>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</si>
  <si>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</si>
  <si>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</si>
  <si>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</si>
  <si>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</si>
  <si>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</si>
  <si>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</si>
  <si>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</si>
  <si>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</si>
  <si>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</si>
  <si>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</si>
  <si>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</si>
  <si>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</si>
  <si>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</si>
  <si>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</si>
  <si>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</si>
  <si>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</si>
  <si>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</si>
  <si>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</si>
  <si>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</si>
  <si>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</si>
  <si>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</si>
  <si>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</si>
  <si>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</si>
  <si>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</si>
  <si>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</si>
  <si>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</si>
  <si>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</si>
  <si>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</si>
  <si>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</si>
  <si>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</si>
  <si>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</si>
  <si>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</si>
  <si>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</si>
  <si>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</si>
  <si>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</si>
  <si>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</si>
  <si>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</si>
  <si>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</si>
  <si>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</si>
  <si>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</si>
  <si>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</si>
  <si>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</si>
  <si>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</si>
  <si>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</si>
  <si>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</si>
  <si>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</si>
  <si>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</si>
  <si>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</si>
  <si>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</si>
  <si>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</si>
  <si>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</si>
  <si>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</si>
  <si>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</si>
  <si>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</si>
  <si>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</si>
  <si>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</si>
  <si>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</si>
  <si>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</si>
  <si>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</si>
  <si>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</si>
  <si>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</si>
  <si>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</si>
  <si>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</si>
  <si>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</si>
  <si>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</si>
  <si>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</si>
  <si>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</si>
  <si>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</si>
  <si>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</si>
  <si>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</si>
  <si>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</si>
  <si>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</si>
  <si>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</si>
  <si>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</si>
  <si>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</si>
  <si>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</si>
  <si>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</si>
  <si>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</si>
  <si>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</si>
  <si>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</si>
  <si>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</si>
  <si>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</si>
  <si>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</si>
  <si>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</si>
  <si>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</si>
  <si>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</si>
  <si>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</si>
  <si>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</si>
  <si>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</si>
  <si>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</si>
  <si>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</si>
  <si>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</si>
  <si>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</si>
  <si>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</si>
  <si>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</si>
  <si>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</si>
  <si>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</si>
  <si>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</si>
  <si>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</si>
  <si>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</si>
  <si>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</si>
  <si>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</si>
  <si>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</si>
  <si>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</si>
  <si>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</si>
  <si>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</si>
  <si>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</si>
  <si>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</si>
  <si>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</si>
  <si>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</si>
  <si>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</si>
  <si>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</si>
  <si>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</si>
  <si>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</si>
  <si>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</si>
  <si>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</si>
  <si>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</si>
  <si>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</si>
  <si>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</si>
  <si>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</si>
  <si>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</si>
  <si>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</si>
  <si>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</si>
  <si>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</si>
  <si>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</si>
  <si>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</si>
  <si>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</si>
  <si>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</si>
  <si>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</si>
  <si>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</si>
  <si>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</si>
  <si>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</si>
  <si>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</si>
  <si>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</si>
  <si>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</si>
  <si>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</si>
  <si>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</si>
  <si>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</si>
  <si>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</si>
  <si>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</si>
  <si>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</si>
  <si>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</si>
  <si>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</si>
  <si>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</si>
  <si>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</si>
  <si>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</si>
  <si>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</si>
  <si>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</si>
  <si>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</si>
  <si>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</si>
  <si>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</si>
  <si>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</si>
  <si>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</si>
  <si>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</si>
  <si>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</si>
  <si>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</si>
  <si>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</si>
  <si>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</si>
  <si>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</si>
  <si>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</si>
  <si>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</si>
  <si>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</si>
  <si>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</si>
  <si>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</si>
  <si>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</si>
  <si>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</si>
  <si>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</si>
  <si>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</si>
  <si>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</si>
  <si>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</si>
  <si>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</si>
  <si>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</si>
  <si>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</si>
  <si>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</si>
  <si>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</si>
  <si>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</si>
  <si>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</si>
  <si>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</si>
  <si>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</si>
  <si>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</si>
  <si>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</si>
  <si>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</si>
  <si>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</si>
  <si>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</si>
  <si>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</si>
  <si>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</si>
  <si>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</si>
  <si>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</si>
  <si>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</si>
  <si>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</si>
  <si>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</si>
  <si>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</si>
  <si>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</si>
  <si>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</si>
  <si>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</si>
  <si>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</si>
  <si>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</si>
  <si>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</si>
  <si>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</si>
  <si>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</si>
  <si>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</si>
  <si>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</si>
  <si>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</si>
  <si>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</si>
  <si>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</si>
  <si>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</si>
  <si>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</si>
  <si>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</si>
  <si>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</si>
  <si>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</si>
  <si>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</si>
  <si>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</si>
  <si>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</si>
  <si>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</si>
  <si>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</si>
  <si>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</si>
  <si>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</si>
  <si>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</si>
  <si>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</si>
  <si>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</si>
  <si>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</si>
  <si>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</si>
  <si>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</si>
  <si>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</si>
  <si>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</si>
  <si>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</si>
  <si>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</si>
  <si>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</si>
  <si>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</si>
  <si>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</si>
  <si>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</si>
  <si>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</si>
  <si>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</si>
  <si>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</si>
  <si>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</si>
  <si>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</si>
  <si>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</si>
  <si>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</si>
  <si>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</si>
  <si>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</si>
  <si>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</si>
  <si>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</si>
  <si>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</si>
  <si>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</si>
  <si>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</si>
  <si>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</si>
  <si>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</si>
  <si>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</si>
  <si>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</si>
  <si>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</si>
  <si>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</si>
  <si>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</si>
  <si>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</si>
  <si>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</si>
  <si>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</si>
  <si>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</si>
  <si>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</si>
  <si>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</si>
  <si>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</si>
  <si>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</si>
  <si>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</si>
  <si>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</si>
  <si>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</si>
  <si>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</si>
  <si>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</si>
  <si>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</si>
  <si>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</si>
  <si>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</si>
  <si>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</si>
  <si>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</si>
  <si>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</si>
  <si>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</si>
  <si>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</si>
  <si>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</si>
  <si>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</si>
  <si>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</si>
  <si>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</si>
  <si>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</si>
  <si>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</si>
  <si>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</si>
  <si>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</si>
  <si>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</si>
  <si>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</si>
  <si>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</si>
  <si>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</si>
  <si>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</si>
  <si>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</si>
  <si>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</si>
  <si>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</si>
  <si>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</si>
  <si>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</si>
  <si>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</si>
  <si>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</si>
  <si>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</si>
  <si>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</si>
  <si>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</si>
  <si>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</si>
  <si>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</si>
  <si>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</si>
  <si>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</si>
  <si>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</si>
  <si>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</si>
  <si>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</si>
  <si>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</si>
  <si>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</si>
  <si>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</si>
  <si>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</si>
  <si>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</si>
  <si>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</si>
  <si>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</si>
  <si>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</si>
  <si>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</si>
  <si>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</si>
  <si>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</si>
  <si>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</si>
  <si>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</si>
  <si>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</si>
  <si>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</si>
  <si>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</si>
  <si>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</si>
  <si>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</si>
  <si>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</si>
  <si>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</si>
  <si>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</si>
  <si>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</si>
  <si>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</si>
  <si>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</si>
  <si>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</si>
  <si>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</si>
  <si>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</si>
  <si>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</si>
  <si>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</si>
  <si>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</si>
  <si>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</si>
  <si>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</si>
  <si>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</si>
  <si>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</si>
  <si>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</si>
  <si>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</si>
  <si>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</si>
  <si>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</si>
  <si>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</si>
  <si>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</si>
  <si>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</si>
  <si>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</si>
  <si>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</si>
  <si>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</si>
  <si>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</si>
  <si>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</si>
  <si>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</si>
  <si>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</si>
  <si>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</si>
  <si>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</si>
  <si>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</si>
  <si>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</si>
  <si>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</si>
  <si>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</si>
  <si>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</si>
  <si>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</si>
  <si>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</si>
  <si>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</si>
  <si>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</si>
  <si>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</si>
  <si>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</si>
  <si>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</si>
  <si>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</si>
  <si>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</si>
  <si>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</si>
  <si>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</si>
  <si>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</si>
  <si>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</si>
  <si>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</si>
  <si>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</si>
  <si>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</si>
  <si>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</si>
  <si>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</si>
  <si>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</si>
  <si>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</si>
  <si>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</si>
  <si>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</si>
  <si>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</si>
  <si>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</si>
  <si>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</si>
  <si>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</si>
  <si>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</si>
  <si>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</si>
  <si>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</si>
  <si>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</si>
  <si>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</si>
  <si>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</si>
  <si>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</si>
  <si>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</si>
  <si>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</si>
  <si>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</si>
  <si>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</si>
  <si>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</si>
  <si>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</si>
  <si>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</si>
  <si>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</si>
  <si>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</si>
  <si>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</si>
  <si>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</si>
  <si>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</si>
  <si>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</si>
  <si>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</si>
  <si>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</si>
  <si>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</si>
  <si>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</si>
  <si>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</si>
  <si>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</si>
  <si>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</si>
  <si>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</si>
  <si>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</si>
  <si>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</si>
  <si>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</si>
  <si>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</si>
  <si>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</si>
  <si>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</si>
  <si>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</si>
  <si>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</si>
  <si>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</si>
  <si>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</si>
  <si>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</si>
  <si>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</si>
  <si>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</si>
  <si>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</si>
  <si>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</si>
  <si>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</si>
  <si>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</si>
  <si>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</si>
  <si>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</si>
  <si>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</si>
  <si>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</si>
  <si>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</si>
  <si>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</si>
  <si>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</si>
  <si>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</si>
  <si>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</si>
  <si>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</si>
  <si>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</si>
  <si>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</si>
  <si>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</si>
  <si>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</si>
  <si>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</si>
  <si>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</si>
  <si>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</si>
  <si>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</si>
  <si>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</si>
  <si>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</si>
  <si>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</si>
  <si>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</si>
  <si>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</si>
  <si>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</si>
  <si>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</si>
  <si>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</si>
  <si>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</si>
  <si>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</si>
  <si>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</si>
  <si>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</si>
  <si>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</si>
  <si>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</si>
  <si>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</si>
  <si>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</si>
  <si>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</si>
  <si>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</si>
  <si>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</si>
  <si>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</si>
  <si>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</si>
  <si>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</si>
  <si>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</si>
  <si>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</si>
  <si>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</si>
  <si>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</si>
  <si>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</si>
  <si>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</si>
  <si>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</si>
  <si>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</si>
  <si>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</si>
  <si>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</si>
  <si>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</si>
  <si>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</si>
  <si>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</si>
  <si>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</si>
  <si>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</si>
  <si>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</si>
  <si>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</si>
  <si>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</si>
  <si>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</si>
  <si>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</si>
  <si>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</si>
  <si>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</si>
  <si>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</si>
  <si>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</si>
  <si>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</si>
  <si>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</si>
  <si>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</si>
  <si>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</si>
  <si>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</si>
  <si>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</si>
  <si>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</si>
  <si>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</si>
  <si>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</si>
  <si>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</si>
  <si>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</si>
  <si>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</si>
  <si>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</si>
  <si>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</si>
  <si>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</si>
  <si>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</si>
  <si>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</si>
  <si>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</si>
  <si>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</si>
  <si>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</si>
  <si>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</si>
  <si>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</si>
  <si>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</si>
  <si>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</si>
  <si>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</si>
  <si>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</si>
  <si>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</si>
  <si>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</si>
  <si>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</si>
  <si>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</si>
  <si>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</si>
  <si>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</si>
  <si>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</si>
  <si>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</si>
  <si>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</si>
  <si>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</si>
  <si>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</si>
  <si>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</si>
  <si>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</si>
  <si>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</si>
  <si>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</si>
  <si>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</si>
  <si>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</si>
  <si>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</si>
  <si>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</si>
  <si>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</si>
  <si>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</si>
  <si>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</si>
  <si>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</si>
  <si>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</si>
  <si>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</si>
  <si>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</si>
  <si>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</si>
  <si>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</si>
  <si>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</si>
  <si>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</si>
  <si>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</si>
  <si>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</si>
  <si>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</si>
  <si>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</si>
  <si>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</si>
  <si>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</si>
  <si>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</si>
  <si>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</si>
  <si>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</si>
  <si>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</si>
  <si>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</si>
  <si>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</si>
  <si>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</si>
  <si>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</si>
  <si>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</si>
  <si>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</si>
  <si>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</si>
  <si>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</si>
  <si>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</si>
  <si>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</si>
  <si>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</si>
  <si>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</si>
  <si>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</si>
  <si>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</si>
  <si>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</si>
  <si>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</si>
  <si>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</si>
  <si>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</si>
  <si>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</si>
  <si>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</si>
  <si>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</si>
  <si>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</si>
  <si>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</si>
  <si>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</si>
  <si>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</si>
  <si>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</si>
  <si>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</si>
  <si>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</si>
  <si>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</si>
  <si>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</si>
  <si>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</si>
  <si>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</si>
  <si>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</si>
  <si>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</si>
  <si>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</si>
  <si>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</si>
  <si>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</si>
  <si>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</si>
  <si>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</si>
  <si>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</si>
  <si>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</si>
  <si>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</si>
  <si>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</si>
  <si>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</si>
  <si>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</si>
  <si>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</si>
  <si>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</si>
  <si>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</si>
  <si>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</si>
  <si>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</si>
  <si>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</si>
  <si>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</si>
  <si>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</si>
  <si>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</si>
  <si>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</si>
  <si>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</si>
  <si>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</si>
  <si>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</si>
  <si>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</si>
  <si>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</si>
  <si>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</si>
  <si>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</si>
  <si>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</si>
  <si>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</si>
  <si>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</si>
  <si>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</si>
  <si>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</si>
  <si>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</si>
  <si>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</si>
  <si>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</si>
  <si>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</si>
  <si>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</si>
  <si>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</si>
  <si>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</si>
  <si>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</si>
  <si>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</si>
  <si>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</si>
  <si>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</si>
  <si>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</si>
  <si>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</si>
  <si>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</si>
  <si>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</si>
  <si>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</si>
  <si>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</si>
  <si>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</si>
  <si>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</si>
  <si>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</si>
  <si>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</si>
  <si>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</si>
  <si>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</si>
  <si>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</si>
  <si>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</si>
  <si>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</si>
  <si>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</si>
  <si>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</si>
  <si>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</si>
  <si>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</si>
  <si>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</si>
  <si>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</si>
  <si>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</si>
  <si>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</si>
  <si>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</si>
  <si>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</si>
  <si>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</si>
  <si>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</si>
  <si>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</si>
  <si>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</si>
  <si>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</si>
  <si>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</si>
  <si>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</si>
  <si>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</si>
  <si>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</si>
  <si>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</si>
  <si>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</si>
  <si>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</si>
  <si>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</si>
  <si>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</si>
  <si>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</si>
  <si>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</si>
  <si>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</si>
  <si>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</si>
  <si>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</si>
  <si>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</si>
  <si>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</si>
  <si>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</si>
  <si>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</si>
  <si>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</si>
  <si>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</si>
  <si>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</si>
  <si>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</si>
  <si>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</si>
  <si>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</si>
  <si>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</si>
  <si>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</si>
  <si>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</si>
  <si>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</si>
  <si>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</si>
  <si>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</si>
  <si>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</si>
  <si>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</si>
  <si>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</si>
  <si>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</si>
  <si>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</si>
  <si>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</si>
  <si>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</si>
  <si>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</si>
  <si>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</si>
  <si>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</si>
  <si>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</si>
  <si>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</si>
  <si>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</si>
  <si>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</si>
  <si>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</si>
  <si>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</si>
  <si>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</si>
  <si>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</si>
  <si>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</si>
  <si>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</si>
  <si>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</si>
  <si>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</si>
  <si>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</si>
  <si>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</si>
  <si>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</si>
  <si>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</si>
  <si>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</si>
  <si>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</si>
  <si>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</si>
  <si>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</si>
  <si>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</si>
  <si>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</si>
  <si>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</si>
  <si>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</si>
  <si>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</si>
  <si>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</si>
  <si>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</si>
  <si>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</si>
  <si>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</si>
  <si>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</si>
  <si>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</si>
  <si>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</si>
  <si>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</si>
  <si>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</si>
  <si>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</si>
  <si>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</si>
  <si>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</si>
  <si>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</si>
  <si>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</si>
  <si>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</si>
  <si>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</si>
  <si>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</si>
  <si>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</si>
  <si>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</si>
  <si>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</si>
  <si>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</si>
  <si>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</si>
  <si>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</si>
  <si>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</si>
  <si>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</si>
  <si>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</si>
  <si>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</si>
  <si>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</si>
  <si>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</si>
  <si>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</si>
  <si>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</si>
  <si>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</si>
  <si>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</si>
  <si>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</si>
  <si>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</si>
  <si>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</si>
  <si>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</si>
  <si>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</si>
  <si>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</si>
  <si>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</si>
  <si>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</si>
  <si>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</si>
  <si>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</si>
  <si>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</si>
  <si>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</si>
  <si>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</si>
  <si>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</si>
  <si>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</si>
  <si>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</si>
  <si>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</si>
  <si>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</si>
  <si>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</si>
  <si>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</si>
  <si>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</si>
  <si>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</si>
  <si>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</si>
  <si>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</si>
  <si>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</si>
  <si>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</si>
  <si>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</si>
  <si>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</si>
  <si>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</si>
  <si>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</si>
  <si>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</si>
  <si>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</si>
  <si>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</si>
  <si>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</si>
  <si>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</si>
  <si>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</si>
  <si>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</si>
  <si>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</si>
  <si>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</si>
  <si>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</si>
  <si>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</si>
  <si>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</si>
  <si>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</si>
  <si>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</si>
  <si>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</si>
  <si>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</si>
  <si>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</si>
  <si>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</si>
  <si>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</si>
  <si>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</si>
  <si>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</si>
  <si>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</si>
  <si>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</si>
  <si>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</si>
  <si>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</si>
  <si>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</si>
  <si>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</si>
  <si>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</si>
  <si>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</si>
  <si>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</si>
  <si>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</si>
  <si>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</si>
  <si>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</si>
  <si>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</si>
  <si>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</si>
  <si>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</si>
  <si>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</si>
  <si>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</si>
  <si>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</si>
  <si>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</si>
  <si>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</si>
  <si>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</si>
  <si>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</si>
  <si>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</si>
  <si>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</si>
  <si>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</si>
  <si>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</si>
  <si>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</si>
  <si>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</si>
  <si>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</si>
  <si>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</si>
  <si>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</si>
  <si>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</si>
  <si>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</si>
  <si>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</si>
  <si>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</si>
  <si>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</si>
  <si>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</si>
  <si>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</si>
  <si>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</si>
  <si>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</si>
  <si>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</si>
  <si>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</si>
  <si>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</si>
  <si>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</si>
  <si>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</si>
  <si>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</si>
  <si>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</si>
  <si>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</si>
  <si>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</si>
  <si>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</si>
  <si>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</si>
  <si>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</si>
  <si>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</si>
  <si>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</si>
  <si>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</si>
  <si>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</si>
  <si>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</si>
  <si>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</si>
  <si>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</si>
  <si>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</si>
  <si>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</si>
  <si>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</si>
  <si>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</si>
  <si>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</si>
  <si>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</si>
  <si>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</si>
  <si>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</si>
  <si>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</si>
  <si>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</si>
  <si>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</si>
  <si>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</si>
  <si>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</si>
  <si>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</si>
  <si>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</si>
  <si>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</si>
  <si>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</si>
  <si>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</si>
  <si>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</si>
  <si>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</si>
  <si>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</si>
  <si>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</si>
  <si>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</si>
  <si>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</si>
  <si>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</si>
  <si>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</si>
  <si>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</si>
  <si>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</si>
  <si>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</si>
  <si>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</si>
  <si>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</si>
  <si>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</si>
  <si>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</si>
  <si>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</si>
  <si>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</si>
  <si>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</si>
  <si>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</si>
  <si>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</si>
  <si>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</si>
  <si>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</si>
  <si>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</si>
  <si>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</si>
  <si>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</si>
  <si>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</si>
  <si>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</si>
  <si>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</si>
  <si>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</si>
  <si>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</si>
  <si>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</si>
  <si>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</si>
  <si>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</si>
  <si>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</si>
  <si>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</si>
  <si>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</si>
  <si>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</si>
  <si>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</si>
  <si>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</si>
  <si>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</si>
  <si>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</si>
  <si>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</si>
  <si>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</si>
  <si>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</si>
  <si>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</si>
  <si>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</si>
  <si>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</si>
  <si>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</si>
  <si>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</si>
  <si>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</si>
  <si>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</si>
  <si>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</si>
  <si>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</si>
  <si>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</si>
  <si>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</si>
  <si>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</si>
  <si>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</si>
  <si>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</si>
  <si>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</si>
  <si>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</si>
  <si>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</si>
  <si>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</si>
  <si>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</si>
  <si>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</si>
  <si>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</si>
  <si>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</si>
  <si>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</si>
  <si>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</si>
  <si>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</si>
  <si>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</si>
  <si>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</si>
  <si>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</si>
  <si>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</si>
  <si>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</si>
  <si>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</si>
  <si>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</si>
  <si>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</si>
  <si>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</si>
  <si>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</si>
  <si>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</si>
  <si>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</si>
  <si>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</si>
  <si>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</si>
  <si>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</si>
  <si>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</si>
  <si>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</si>
  <si>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</si>
  <si>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</si>
  <si>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</si>
  <si>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</si>
  <si>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</si>
  <si>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</si>
  <si>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</si>
  <si>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</si>
  <si>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</si>
  <si>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</si>
  <si>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</si>
  <si>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</si>
  <si>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</si>
  <si>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</si>
  <si>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</si>
  <si>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</si>
  <si>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</si>
  <si>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</si>
  <si>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</si>
  <si>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</si>
  <si>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</si>
  <si>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</si>
  <si>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</si>
  <si>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</si>
  <si>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</si>
  <si>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</si>
  <si>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</si>
  <si>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</si>
  <si>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</si>
  <si>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</si>
  <si>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</si>
  <si>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</si>
  <si>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</si>
  <si>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</si>
  <si>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</si>
  <si>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</si>
  <si>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</si>
  <si>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</si>
  <si>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</si>
  <si>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</si>
  <si>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</si>
  <si>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</si>
  <si>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</si>
  <si>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</si>
  <si>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</si>
  <si>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</si>
  <si>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</si>
  <si>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</si>
  <si>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</si>
  <si>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</si>
  <si>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</si>
  <si>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</si>
  <si>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</si>
  <si>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</si>
  <si>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</si>
  <si>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</si>
  <si>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</si>
  <si>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</si>
  <si>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</si>
  <si>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</si>
  <si>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</si>
  <si>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</si>
  <si>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</si>
  <si>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</si>
  <si>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</si>
  <si>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</si>
  <si>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</si>
  <si>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</si>
  <si>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</si>
  <si>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</si>
  <si>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</si>
  <si>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</si>
  <si>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</si>
  <si>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</si>
  <si>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</si>
  <si>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</si>
  <si>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</si>
  <si>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</si>
  <si>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</si>
  <si>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</si>
  <si>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</si>
  <si>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</si>
  <si>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</si>
  <si>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</si>
  <si>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</si>
  <si>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</si>
  <si>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</si>
  <si>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</si>
  <si>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</si>
  <si>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</si>
  <si>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</si>
  <si>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</si>
  <si>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</si>
  <si>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</si>
  <si>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</si>
  <si>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</si>
  <si>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</si>
  <si>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</si>
  <si>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</si>
  <si>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</si>
  <si>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</si>
  <si>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</si>
  <si>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</si>
  <si>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</si>
  <si>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</si>
  <si>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</si>
  <si>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</si>
  <si>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</si>
  <si>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</si>
  <si>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</si>
  <si>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</si>
  <si>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</si>
  <si>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</si>
  <si>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</si>
  <si>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</si>
  <si>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</si>
  <si>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</si>
  <si>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</si>
  <si>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</si>
  <si>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</si>
  <si>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</si>
  <si>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</si>
  <si>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</si>
  <si>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</si>
  <si>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</si>
  <si>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</si>
  <si>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</si>
  <si>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</si>
  <si>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</si>
  <si>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</si>
  <si>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</si>
  <si>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</si>
  <si>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</si>
  <si>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</si>
  <si>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</si>
  <si>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</si>
  <si>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</si>
  <si>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</si>
  <si>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</si>
  <si>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</si>
  <si>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</si>
  <si>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</si>
  <si>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</si>
  <si>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</si>
  <si>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</si>
  <si>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</si>
  <si>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</si>
  <si>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</si>
  <si>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</si>
  <si>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</si>
  <si>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</si>
  <si>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</si>
  <si>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</si>
  <si>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</si>
  <si>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</si>
  <si>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</si>
  <si>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</si>
  <si>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</si>
  <si>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</si>
  <si>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</si>
  <si>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</si>
  <si>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</si>
  <si>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</si>
  <si>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</si>
  <si>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</si>
  <si>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</si>
  <si>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</si>
  <si>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</si>
  <si>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</si>
  <si>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</si>
  <si>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</si>
  <si>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</si>
  <si>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</si>
  <si>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</si>
  <si>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</si>
  <si>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</si>
  <si>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</si>
  <si>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</si>
  <si>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</si>
  <si>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</si>
  <si>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</si>
  <si>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</si>
  <si>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</si>
  <si>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</si>
  <si>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</si>
  <si>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</si>
  <si>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</si>
  <si>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</si>
  <si>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</si>
  <si>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</si>
  <si>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</si>
  <si>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</si>
  <si>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</si>
  <si>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</si>
  <si>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</si>
  <si>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</si>
  <si>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</si>
  <si>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</si>
  <si>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</si>
  <si>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</si>
  <si>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</si>
  <si>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</si>
  <si>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</si>
  <si>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</si>
  <si>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</si>
  <si>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</si>
  <si>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</si>
  <si>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</si>
  <si>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</si>
  <si>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</si>
  <si>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</si>
  <si>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</si>
  <si>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</si>
  <si>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</si>
  <si>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</si>
  <si>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</si>
  <si>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</si>
  <si>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</si>
  <si>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</si>
  <si>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</si>
  <si>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</si>
  <si>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</si>
  <si>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</si>
  <si>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</si>
  <si>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</si>
  <si>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</si>
  <si>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</si>
  <si>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</si>
  <si>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</si>
  <si>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</si>
  <si>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</si>
  <si>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</si>
  <si>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</si>
  <si>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</si>
  <si>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</si>
  <si>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</si>
  <si>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</si>
  <si>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</si>
  <si>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</si>
  <si>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</si>
  <si>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</si>
  <si>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</si>
  <si>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</si>
  <si>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</si>
  <si>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</si>
  <si>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</si>
  <si>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</si>
  <si>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</si>
  <si>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</si>
  <si>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</si>
  <si>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</si>
  <si>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</si>
  <si>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</si>
  <si>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</si>
  <si>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</si>
  <si>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</si>
  <si>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</si>
  <si>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</si>
  <si>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</si>
  <si>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</si>
  <si>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</si>
  <si>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</si>
  <si>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</si>
  <si>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</si>
  <si>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</si>
  <si>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</si>
  <si>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</si>
  <si>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</si>
  <si>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</si>
  <si>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</si>
  <si>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</si>
  <si>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</si>
  <si>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</si>
  <si>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</si>
  <si>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</si>
  <si>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</si>
  <si>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</si>
  <si>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</si>
  <si>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</si>
  <si>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</si>
  <si>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</si>
  <si>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</si>
  <si>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</si>
  <si>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</si>
  <si>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</si>
  <si>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</si>
  <si>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</si>
  <si>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</si>
  <si>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</si>
  <si>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</si>
  <si>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</si>
  <si>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</si>
  <si>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</si>
  <si>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</si>
  <si>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</si>
  <si>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</si>
  <si>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</si>
  <si>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</si>
  <si>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</si>
  <si>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</si>
  <si>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</si>
  <si>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</si>
  <si>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</si>
  <si>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</si>
  <si>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</si>
  <si>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</si>
  <si>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</si>
  <si>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</si>
  <si>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</si>
  <si>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</si>
  <si>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</si>
  <si>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</si>
  <si>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</si>
  <si>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</si>
  <si>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</si>
  <si>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</si>
  <si>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</si>
  <si>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</si>
  <si>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</si>
  <si>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</si>
  <si>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</si>
  <si>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</si>
  <si>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</si>
  <si>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</si>
  <si>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</si>
  <si>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</si>
  <si>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</si>
  <si>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</si>
  <si>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</si>
  <si>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</si>
  <si>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</si>
  <si>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</si>
  <si>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</si>
  <si>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</si>
  <si>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</si>
  <si>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</si>
  <si>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</si>
  <si>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</si>
  <si>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</si>
  <si>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</si>
  <si>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</si>
  <si>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</si>
  <si>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</si>
  <si>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</si>
  <si>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</si>
  <si>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</si>
  <si>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</si>
  <si>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</si>
  <si>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</si>
  <si>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</si>
  <si>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</si>
  <si>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</si>
  <si>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</si>
  <si>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</si>
  <si>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</si>
  <si>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</si>
  <si>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</si>
  <si>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</si>
  <si>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</si>
  <si>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</si>
  <si>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</si>
  <si>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</si>
  <si>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</si>
  <si>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</si>
  <si>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</si>
  <si>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</si>
  <si>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</si>
  <si>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</si>
  <si>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</si>
  <si>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</si>
  <si>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</si>
  <si>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</si>
  <si>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</si>
  <si>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</si>
  <si>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</si>
  <si>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</si>
  <si>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</si>
  <si>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</si>
  <si>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</si>
  <si>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</si>
  <si>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</si>
  <si>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</si>
  <si>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</si>
  <si>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</si>
  <si>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</si>
  <si>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</si>
  <si>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</si>
  <si>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</si>
  <si>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</si>
  <si>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</si>
  <si>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</si>
  <si>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</si>
  <si>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</si>
  <si>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</si>
  <si>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</si>
  <si>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</si>
  <si>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</si>
  <si>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</si>
  <si>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</si>
  <si>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</si>
  <si>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</si>
  <si>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</si>
  <si>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</si>
  <si>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</si>
  <si>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</si>
  <si>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</si>
  <si>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</si>
  <si>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</si>
  <si>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</si>
  <si>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</si>
  <si>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</si>
  <si>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</si>
  <si>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</si>
  <si>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</si>
  <si>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</si>
  <si>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</si>
  <si>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</si>
  <si>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</si>
  <si>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</si>
  <si>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</si>
  <si>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</si>
  <si>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</si>
  <si>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</si>
  <si>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</si>
  <si>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</si>
  <si>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</si>
  <si>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</si>
  <si>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</si>
  <si>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</si>
  <si>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</si>
  <si>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</si>
  <si>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</si>
  <si>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</si>
  <si>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</si>
  <si>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</si>
  <si>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</si>
  <si>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</si>
  <si>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</si>
  <si>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</si>
  <si>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</si>
  <si>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</si>
  <si>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</si>
  <si>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</si>
  <si>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</si>
  <si>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</si>
  <si>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</si>
  <si>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</si>
  <si>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</si>
  <si>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</si>
  <si>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</si>
  <si>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</si>
  <si>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</si>
  <si>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</si>
  <si>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</si>
  <si>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</si>
  <si>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</si>
  <si>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</si>
  <si>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</si>
  <si>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</si>
  <si>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</si>
  <si>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</si>
  <si>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</si>
  <si>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</si>
  <si>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</si>
  <si>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</si>
  <si>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</si>
  <si>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</si>
  <si>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</si>
  <si>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</si>
  <si>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</si>
  <si>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</si>
  <si>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</si>
  <si>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</si>
  <si>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</si>
  <si>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</si>
  <si>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</si>
  <si>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</si>
  <si>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</si>
  <si>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</si>
  <si>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</si>
  <si>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</si>
  <si>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</si>
  <si>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</si>
  <si>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</si>
  <si>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</si>
  <si>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</si>
  <si>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</si>
  <si>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</si>
  <si>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</si>
  <si>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</si>
  <si>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</si>
  <si>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</si>
  <si>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</si>
  <si>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</si>
  <si>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</si>
  <si>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</si>
  <si>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</si>
  <si>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</si>
  <si>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</si>
  <si>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</si>
  <si>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</si>
  <si>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</si>
  <si>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</si>
  <si>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</si>
  <si>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</si>
  <si>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</si>
  <si>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</si>
  <si>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</si>
  <si>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</si>
  <si>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</si>
  <si>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</si>
  <si>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</si>
  <si>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</si>
  <si>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</si>
  <si>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</si>
  <si>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</si>
  <si>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</si>
  <si>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</si>
  <si>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</si>
  <si>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</si>
  <si>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</si>
  <si>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</si>
  <si>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</si>
  <si>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</si>
  <si>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</si>
  <si>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</si>
  <si>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</si>
  <si>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</si>
  <si>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</si>
  <si>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</si>
  <si>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</si>
  <si>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</si>
  <si>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</si>
  <si>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</si>
  <si>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</si>
  <si>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</si>
  <si>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</si>
  <si>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</si>
  <si>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</si>
  <si>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</si>
  <si>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</si>
  <si>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</si>
  <si>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</si>
  <si>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</si>
  <si>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</si>
  <si>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</si>
  <si>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</si>
  <si>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</si>
  <si>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</si>
  <si>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</si>
  <si>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</si>
  <si>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</si>
  <si>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</si>
  <si>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</si>
  <si>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</si>
  <si>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</si>
  <si>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</si>
  <si>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</si>
  <si>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</si>
  <si>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</si>
  <si>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</si>
  <si>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</si>
  <si>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</si>
  <si>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</si>
  <si>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</si>
  <si>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</si>
  <si>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</si>
  <si>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</si>
  <si>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</si>
  <si>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</si>
  <si>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</si>
  <si>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</si>
  <si>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</si>
  <si>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</si>
  <si>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</si>
  <si>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</si>
  <si>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</si>
  <si>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</si>
  <si>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</si>
  <si>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</si>
  <si>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</si>
  <si>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</si>
  <si>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</si>
  <si>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</si>
  <si>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</si>
  <si>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</si>
  <si>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</si>
  <si>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</si>
  <si>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</si>
  <si>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</si>
  <si>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</si>
  <si>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</si>
  <si>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</si>
  <si>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</si>
  <si>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</si>
  <si>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</si>
  <si>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</si>
  <si>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</si>
  <si>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</si>
  <si>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</si>
  <si>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</si>
  <si>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</si>
  <si>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</si>
  <si>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</si>
  <si>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</si>
  <si>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</si>
  <si>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</si>
  <si>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</si>
  <si>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</si>
  <si>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</si>
  <si>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</si>
  <si>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</si>
  <si>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</si>
  <si>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</si>
  <si>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</si>
  <si>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</si>
  <si>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</si>
  <si>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</si>
  <si>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</si>
  <si>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</si>
  <si>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</si>
  <si>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</si>
  <si>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</si>
  <si>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</si>
  <si>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</si>
  <si>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</si>
  <si>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</si>
  <si>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</si>
  <si>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</si>
  <si>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</si>
  <si>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</si>
  <si>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</si>
  <si>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</si>
  <si>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</si>
  <si>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</si>
  <si>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</si>
  <si>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</si>
  <si>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</si>
  <si>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</si>
  <si>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</si>
  <si>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</si>
  <si>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</si>
  <si>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</si>
  <si>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</si>
  <si>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</si>
  <si>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</si>
  <si>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</si>
  <si>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</si>
  <si>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</si>
  <si>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</si>
  <si>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</si>
  <si>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</si>
  <si>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</si>
  <si>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</si>
  <si>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</si>
  <si>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</si>
  <si>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</si>
  <si>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</si>
  <si>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</si>
  <si>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</si>
  <si>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</si>
  <si>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</si>
  <si>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</si>
  <si>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</si>
  <si>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</si>
  <si>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</si>
  <si>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</si>
  <si>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</si>
  <si>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</si>
  <si>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</si>
  <si>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</si>
  <si>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</si>
  <si>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</si>
  <si>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</si>
  <si>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</si>
  <si>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</si>
  <si>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</si>
  <si>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</si>
  <si>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</si>
  <si>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</si>
  <si>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</si>
  <si>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</si>
  <si>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</si>
  <si>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</si>
  <si>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</si>
  <si>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</si>
  <si>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</si>
  <si>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</si>
  <si>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</si>
  <si>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</si>
  <si>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</si>
  <si>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</si>
  <si>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</si>
  <si>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</si>
  <si>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</si>
  <si>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</si>
  <si>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</si>
  <si>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</si>
  <si>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</si>
  <si>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</si>
  <si>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</si>
  <si>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</si>
  <si>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</si>
  <si>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</si>
  <si>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</si>
  <si>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</si>
  <si>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</si>
  <si>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</si>
  <si>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</si>
  <si>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</si>
  <si>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</si>
  <si>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</si>
  <si>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</si>
  <si>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</si>
  <si>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</si>
  <si>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</si>
  <si>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</si>
  <si>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</si>
  <si>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</si>
  <si>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</si>
  <si>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</si>
  <si>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</si>
  <si>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</si>
  <si>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</si>
  <si>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</si>
  <si>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</si>
  <si>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</si>
  <si>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</si>
  <si>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</si>
  <si>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</si>
  <si>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</si>
  <si>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</si>
  <si>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</si>
  <si>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</si>
  <si>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</si>
  <si>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</si>
  <si>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</si>
  <si>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</si>
  <si>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</si>
  <si>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</si>
  <si>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</si>
  <si>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</si>
  <si>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</si>
  <si>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</si>
  <si>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</si>
  <si>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</si>
  <si>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</si>
  <si>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</si>
  <si>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</si>
  <si>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</si>
  <si>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</si>
  <si>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</si>
  <si>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</si>
  <si>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</si>
  <si>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</si>
  <si>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</si>
  <si>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</si>
  <si>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</si>
  <si>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</si>
  <si>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</si>
  <si>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</si>
  <si>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</si>
  <si>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</si>
  <si>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</si>
  <si>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</si>
  <si>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</si>
  <si>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</si>
  <si>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</si>
  <si>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</si>
  <si>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</si>
  <si>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</si>
  <si>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</si>
  <si>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</si>
  <si>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</si>
  <si>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</si>
  <si>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</si>
  <si>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</si>
  <si>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</si>
  <si>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</si>
  <si>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</si>
  <si>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</si>
  <si>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</si>
  <si>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</si>
  <si>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</si>
  <si>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</si>
  <si>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</si>
  <si>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</si>
  <si>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</si>
  <si>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</si>
  <si>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</si>
  <si>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</si>
  <si>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</si>
  <si>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</si>
  <si>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</si>
  <si>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</si>
  <si>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</si>
  <si>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</si>
  <si>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</si>
  <si>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</si>
  <si>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</si>
  <si>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</si>
  <si>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</si>
  <si>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</si>
  <si>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</si>
  <si>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</si>
  <si>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</si>
  <si>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</si>
  <si>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</si>
  <si>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</si>
  <si>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</si>
  <si>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</si>
  <si>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</si>
  <si>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</si>
  <si>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</si>
  <si>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</si>
  <si>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</si>
  <si>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</si>
  <si>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</si>
  <si>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</si>
  <si>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</si>
  <si>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</si>
  <si>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</si>
  <si>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</si>
  <si>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</si>
  <si>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</si>
  <si>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</si>
  <si>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</si>
  <si>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</si>
  <si>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</si>
  <si>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</si>
  <si>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</si>
  <si>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</si>
  <si>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</si>
  <si>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</si>
  <si>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</si>
  <si>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</si>
  <si>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</si>
  <si>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</si>
  <si>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</si>
  <si>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</si>
  <si>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</si>
  <si>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</si>
  <si>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</si>
  <si>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</si>
  <si>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</si>
  <si>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</si>
  <si>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</si>
  <si>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</si>
  <si>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</si>
  <si>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</si>
  <si>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</si>
  <si>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</si>
  <si>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</si>
  <si>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</si>
  <si>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</si>
  <si>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</si>
  <si>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</si>
  <si>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</si>
  <si>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</si>
  <si>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</si>
  <si>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</si>
  <si>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</si>
  <si>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</si>
  <si>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</si>
  <si>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</si>
  <si>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</si>
  <si>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</si>
  <si>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</si>
  <si>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</si>
  <si>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</si>
  <si>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</si>
  <si>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</si>
  <si>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</si>
  <si>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</si>
  <si>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</si>
  <si>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</si>
  <si>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</si>
  <si>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</si>
  <si>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</si>
  <si>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</si>
  <si>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</si>
  <si>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</si>
  <si>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</si>
  <si>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</si>
  <si>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</si>
  <si>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</si>
  <si>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</si>
  <si>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</si>
  <si>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</si>
  <si>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</si>
  <si>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</si>
  <si>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</si>
  <si>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</si>
  <si>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</si>
  <si>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</si>
  <si>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</si>
  <si>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</si>
  <si>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</si>
  <si>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</si>
  <si>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</si>
  <si>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</si>
  <si>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</si>
  <si>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</si>
  <si>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</si>
  <si>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</si>
  <si>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</si>
  <si>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</si>
  <si>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</si>
  <si>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</si>
  <si>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</si>
  <si>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</si>
  <si>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</si>
  <si>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</si>
  <si>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</si>
  <si>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</si>
  <si>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</si>
  <si>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</si>
  <si>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</si>
  <si>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</si>
  <si>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</si>
  <si>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</si>
  <si>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</si>
  <si>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</si>
  <si>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</si>
  <si>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</si>
  <si>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</si>
  <si>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</si>
  <si>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</si>
  <si>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</si>
  <si>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</si>
  <si>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</si>
  <si>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</si>
  <si>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</si>
  <si>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</si>
  <si>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</si>
  <si>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</si>
  <si>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</si>
  <si>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</si>
  <si>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</si>
  <si>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</si>
  <si>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</si>
  <si>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</si>
  <si>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</si>
  <si>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</si>
  <si>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</si>
  <si>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</si>
  <si>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</si>
  <si>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</si>
  <si>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</si>
  <si>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</si>
  <si>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</si>
  <si>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</si>
  <si>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</si>
  <si>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</si>
  <si>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</si>
  <si>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</si>
  <si>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</si>
  <si>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</si>
  <si>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</si>
  <si>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</si>
  <si>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</si>
  <si>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</si>
  <si>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</si>
  <si>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</si>
  <si>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</si>
  <si>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</si>
  <si>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</si>
  <si>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</si>
  <si>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</si>
  <si>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</si>
  <si>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</si>
  <si>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</si>
  <si>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</si>
  <si>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</si>
  <si>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</si>
  <si>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</si>
  <si>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</si>
  <si>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</si>
  <si>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</si>
  <si>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</si>
  <si>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</si>
  <si>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</si>
  <si>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</si>
  <si>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</si>
  <si>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</si>
  <si>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</si>
  <si>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</si>
  <si>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</si>
  <si>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</si>
  <si>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</si>
  <si>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</si>
  <si>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</si>
  <si>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</si>
  <si>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</si>
  <si>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</si>
  <si>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</si>
  <si>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</si>
  <si>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</si>
  <si>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</si>
  <si>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</si>
  <si>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</si>
  <si>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</si>
  <si>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</si>
  <si>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</si>
  <si>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</si>
  <si>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</si>
  <si>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</si>
  <si>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</si>
  <si>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</si>
  <si>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</si>
  <si>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</si>
  <si>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</si>
  <si>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</si>
  <si>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</si>
  <si>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</si>
  <si>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</si>
  <si>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</si>
  <si>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</si>
  <si>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</si>
  <si>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</si>
  <si>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</si>
  <si>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</si>
  <si>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</si>
  <si>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</si>
  <si>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</si>
  <si>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</si>
  <si>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</si>
  <si>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</si>
  <si>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</si>
  <si>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</si>
  <si>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</si>
  <si>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</si>
  <si>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</si>
  <si>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</si>
  <si>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</si>
  <si>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</si>
  <si>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</si>
  <si>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</si>
  <si>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</si>
  <si>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</si>
  <si>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</si>
  <si>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</si>
  <si>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</si>
  <si>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</si>
  <si>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</si>
  <si>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</si>
  <si>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</si>
  <si>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</si>
  <si>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</si>
  <si>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</si>
  <si>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</si>
  <si>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</si>
  <si>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</si>
  <si>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</si>
  <si>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</si>
  <si>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</si>
  <si>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</si>
  <si>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</si>
  <si>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</si>
  <si>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</si>
  <si>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</si>
  <si>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</si>
  <si>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</si>
  <si>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</si>
  <si>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</si>
  <si>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</si>
  <si>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</si>
  <si>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</si>
  <si>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</si>
  <si>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</si>
  <si>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</si>
  <si>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</si>
  <si>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</si>
  <si>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</si>
  <si>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</si>
  <si>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</si>
  <si>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</si>
  <si>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</si>
  <si>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</si>
  <si>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</si>
  <si>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</si>
  <si>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</si>
  <si>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</si>
  <si>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</si>
  <si>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</si>
  <si>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</si>
  <si>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</si>
  <si>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</si>
  <si>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</si>
  <si>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</si>
  <si>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</si>
  <si>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</si>
  <si>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</si>
  <si>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</si>
  <si>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</si>
  <si>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</si>
  <si>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</si>
  <si>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</si>
  <si>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</si>
  <si>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</si>
  <si>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</si>
  <si>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</si>
  <si>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</si>
  <si>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</si>
  <si>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</si>
  <si>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</si>
  <si>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</si>
  <si>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</si>
  <si>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</si>
  <si>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</si>
  <si>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</si>
  <si>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</si>
  <si>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</si>
  <si>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</si>
  <si>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</si>
  <si>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</si>
  <si>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</si>
  <si>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</si>
  <si>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</si>
  <si>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</si>
  <si>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</si>
  <si>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</si>
  <si>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</si>
  <si>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</si>
  <si>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</si>
  <si>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</si>
  <si>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</si>
  <si>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</si>
  <si>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</si>
  <si>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</si>
  <si>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</si>
  <si>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</si>
  <si>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</si>
  <si>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</si>
  <si>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</si>
  <si>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</si>
  <si>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</si>
  <si>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</si>
  <si>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</si>
  <si>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</si>
  <si>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</si>
  <si>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</si>
  <si>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</si>
  <si>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</si>
  <si>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</si>
  <si>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</si>
  <si>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</si>
  <si>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</si>
  <si>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</si>
  <si>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</si>
  <si>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</si>
  <si>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</si>
  <si>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</si>
  <si>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</si>
  <si>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</si>
  <si>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</si>
  <si>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</si>
  <si>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</si>
  <si>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</si>
  <si>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</si>
  <si>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</si>
  <si>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</si>
  <si>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</si>
  <si>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</si>
  <si>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</si>
  <si>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</si>
  <si>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</si>
  <si>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</si>
  <si>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</si>
  <si>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</si>
  <si>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</si>
  <si>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</si>
  <si>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</si>
  <si>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</si>
  <si>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</si>
  <si>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</si>
  <si>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</si>
  <si>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</si>
  <si>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</si>
  <si>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</si>
  <si>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</si>
  <si>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</si>
  <si>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</si>
  <si>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</si>
  <si>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</si>
  <si>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</si>
  <si>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</si>
  <si>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</si>
  <si>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</si>
  <si>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</si>
  <si>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</si>
  <si>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</si>
  <si>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</si>
  <si>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</si>
  <si>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</si>
  <si>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</si>
  <si>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</si>
  <si>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</si>
  <si>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</si>
  <si>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</si>
  <si>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</si>
  <si>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</si>
  <si>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</si>
  <si>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</si>
  <si>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</si>
  <si>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</si>
  <si>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</si>
  <si>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</si>
  <si>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</si>
  <si>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</si>
  <si>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</si>
  <si>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</si>
  <si>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</si>
  <si>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</si>
  <si>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</si>
  <si>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</si>
  <si>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</si>
  <si>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</si>
  <si>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</si>
  <si>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</si>
  <si>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</si>
  <si>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</si>
  <si>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</si>
  <si>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</si>
  <si>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</si>
  <si>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</si>
  <si>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</si>
  <si>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</si>
  <si>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</si>
  <si>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</si>
  <si>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</si>
  <si>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</si>
  <si>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</si>
  <si>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</si>
  <si>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</si>
  <si>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</si>
  <si>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</si>
  <si>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</si>
  <si>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</si>
  <si>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</si>
  <si>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</si>
  <si>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</si>
  <si>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</si>
  <si>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</si>
  <si>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</si>
  <si>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</si>
  <si>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</si>
  <si>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</si>
  <si>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</si>
  <si>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</si>
  <si>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</si>
  <si>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</si>
  <si>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</si>
  <si>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</si>
  <si>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</si>
  <si>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</si>
  <si>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</si>
  <si>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</si>
  <si>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</si>
  <si>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</si>
  <si>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</si>
  <si>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</si>
  <si>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</si>
  <si>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</si>
  <si>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</si>
  <si>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</si>
  <si>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</si>
  <si>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</si>
  <si>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</si>
  <si>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</si>
  <si>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</si>
  <si>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</si>
  <si>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</si>
  <si>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</si>
  <si>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</si>
  <si>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</si>
  <si>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</si>
  <si>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</si>
  <si>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</si>
  <si>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</si>
  <si>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</si>
  <si>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</si>
  <si>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</si>
  <si>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</si>
  <si>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</si>
  <si>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</si>
  <si>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</si>
  <si>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</si>
  <si>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</si>
  <si>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</si>
  <si>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</si>
  <si>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</si>
  <si>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</si>
  <si>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</si>
  <si>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</si>
  <si>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</si>
  <si>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</si>
  <si>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</si>
  <si>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</si>
  <si>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</si>
  <si>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</si>
  <si>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</si>
  <si>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</si>
  <si>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</si>
  <si>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</si>
  <si>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</si>
  <si>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</si>
  <si>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</si>
  <si>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</si>
  <si>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</si>
  <si>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</si>
  <si>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</si>
  <si>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</si>
  <si>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</si>
  <si>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</si>
  <si>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</si>
  <si>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</si>
  <si>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</si>
  <si>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</si>
  <si>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</si>
  <si>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</si>
  <si>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</si>
  <si>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</si>
  <si>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</si>
  <si>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</si>
  <si>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</si>
  <si>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</si>
  <si>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</si>
  <si>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</si>
  <si>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</si>
  <si>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</si>
  <si>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</si>
  <si>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</si>
  <si>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</si>
  <si>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</si>
  <si>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</si>
  <si>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</si>
  <si>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</si>
  <si>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</si>
  <si>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</si>
  <si>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</si>
  <si>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</si>
  <si>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</si>
  <si>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</si>
  <si>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</si>
  <si>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</si>
  <si>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</si>
  <si>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</si>
  <si>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</si>
  <si>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</si>
  <si>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</si>
  <si>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</si>
  <si>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</si>
  <si>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</si>
  <si>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</si>
  <si>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</si>
  <si>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</si>
  <si>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</si>
  <si>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</si>
  <si>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</si>
  <si>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</si>
  <si>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</si>
  <si>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</si>
  <si>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</si>
  <si>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</si>
  <si>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</si>
  <si>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</si>
  <si>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</si>
  <si>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</si>
  <si>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</si>
  <si>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</si>
  <si>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</si>
  <si>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</si>
  <si>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</si>
  <si>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</si>
  <si>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</si>
  <si>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</si>
  <si>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</si>
  <si>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</si>
  <si>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</si>
  <si>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</si>
  <si>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</si>
  <si>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</si>
  <si>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</si>
  <si>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</si>
  <si>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</si>
  <si>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</si>
  <si>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</si>
  <si>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</si>
  <si>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</si>
  <si>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</si>
  <si>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</si>
  <si>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</si>
  <si>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</si>
  <si>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</si>
  <si>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</si>
  <si>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</si>
  <si>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</si>
  <si>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</si>
  <si>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</si>
  <si>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</si>
  <si>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</si>
  <si>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</si>
  <si>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</si>
  <si>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</si>
  <si>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</si>
  <si>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</si>
  <si>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</si>
  <si>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</si>
  <si>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</si>
  <si>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</si>
  <si>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</si>
  <si>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</si>
  <si>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</si>
  <si>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</si>
  <si>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</si>
  <si>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</si>
  <si>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</si>
  <si>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</si>
  <si>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</si>
  <si>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</si>
  <si>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</si>
  <si>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</si>
  <si>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</si>
  <si>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</si>
  <si>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</si>
  <si>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</si>
  <si>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</si>
  <si>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</si>
  <si>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</si>
  <si>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</si>
  <si>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</si>
  <si>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</si>
  <si>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</si>
  <si>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</si>
  <si>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</si>
  <si>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</si>
  <si>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</si>
  <si>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</si>
  <si>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</si>
  <si>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</si>
  <si>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</si>
  <si>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</si>
  <si>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</si>
  <si>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</si>
  <si>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</si>
  <si>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</si>
  <si>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</si>
  <si>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</si>
  <si>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</si>
  <si>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</si>
  <si>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</si>
  <si>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</si>
  <si>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</si>
  <si>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</si>
  <si>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</si>
  <si>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</si>
  <si>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</si>
  <si>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</si>
  <si>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</si>
  <si>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</si>
  <si>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</si>
  <si>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</si>
  <si>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</si>
  <si>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</si>
  <si>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</si>
  <si>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</si>
  <si>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</si>
  <si>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</si>
  <si>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</si>
  <si>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</si>
  <si>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</si>
  <si>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</si>
  <si>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</si>
  <si>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</si>
  <si>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</si>
  <si>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</si>
  <si>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</si>
  <si>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</si>
  <si>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</si>
  <si>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</si>
  <si>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</si>
  <si>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</si>
  <si>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</si>
  <si>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</si>
  <si>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</si>
  <si>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</si>
  <si>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</si>
  <si>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</si>
  <si>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</si>
  <si>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</si>
  <si>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</si>
  <si>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</si>
  <si>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</si>
  <si>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</si>
  <si>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</si>
  <si>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</si>
  <si>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</si>
  <si>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</si>
  <si>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</si>
  <si>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</si>
  <si>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</si>
  <si>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</si>
  <si>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</si>
  <si>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</si>
  <si>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</si>
  <si>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</si>
  <si>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</si>
  <si>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</si>
  <si>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</si>
  <si>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</si>
  <si>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</si>
  <si>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</si>
  <si>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</si>
  <si>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</si>
  <si>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</si>
  <si>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</si>
  <si>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</si>
  <si>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</si>
  <si>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</si>
  <si>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</si>
  <si>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</si>
  <si>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</si>
  <si>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</si>
  <si>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</si>
  <si>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</si>
  <si>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</si>
  <si>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</si>
  <si>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</si>
  <si>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</si>
  <si>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</si>
  <si>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</si>
  <si>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</si>
  <si>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</si>
  <si>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</si>
  <si>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</si>
  <si>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</si>
  <si>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</si>
  <si>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</si>
  <si>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</si>
  <si>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</si>
  <si>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</si>
  <si>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</si>
  <si>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</si>
  <si>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</si>
  <si>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</si>
  <si>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</si>
  <si>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</si>
  <si>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</si>
  <si>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</si>
  <si>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</si>
  <si>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</si>
  <si>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</si>
  <si>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</si>
  <si>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</si>
  <si>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</si>
  <si>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</si>
  <si>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</si>
  <si>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</si>
  <si>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</si>
  <si>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</si>
  <si>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</si>
  <si>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</si>
  <si>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</si>
  <si>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</si>
  <si>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</si>
  <si>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</si>
  <si>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</si>
  <si>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</si>
  <si>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</si>
  <si>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</si>
  <si>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</si>
  <si>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</si>
  <si>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</si>
  <si>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</si>
  <si>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</si>
  <si>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</si>
  <si>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</si>
  <si>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</si>
  <si>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</si>
  <si>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</si>
  <si>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</si>
  <si>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</si>
  <si>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</si>
  <si>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</si>
  <si>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</si>
  <si>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</si>
  <si>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</si>
  <si>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</si>
  <si>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</si>
  <si>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</si>
  <si>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</si>
  <si>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</si>
  <si>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</si>
  <si>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</si>
  <si>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</si>
  <si>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</si>
  <si>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</si>
  <si>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</si>
  <si>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</si>
  <si>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</si>
  <si>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</si>
  <si>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</si>
  <si>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</si>
  <si>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</si>
  <si>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</si>
  <si>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</si>
  <si>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</si>
  <si>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</si>
  <si>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</si>
  <si>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</si>
  <si>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</si>
  <si>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</si>
  <si>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</si>
  <si>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</si>
  <si>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</si>
  <si>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</si>
  <si>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</si>
  <si>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</si>
  <si>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</si>
  <si>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</si>
  <si>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</si>
  <si>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</si>
  <si>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</si>
  <si>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</si>
  <si>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</si>
  <si>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</si>
  <si>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</si>
  <si>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</si>
  <si>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</si>
  <si>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</si>
  <si>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</si>
  <si>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</si>
  <si>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</si>
  <si>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</si>
  <si>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</si>
  <si>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</si>
  <si>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</si>
  <si>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</si>
  <si>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</si>
  <si>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</si>
  <si>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</si>
  <si>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</si>
  <si>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</si>
  <si>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</si>
  <si>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</si>
  <si>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</si>
  <si>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</si>
  <si>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</si>
  <si>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</si>
  <si>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</si>
  <si>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</si>
  <si>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</si>
  <si>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</si>
  <si>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</si>
  <si>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</si>
  <si>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</si>
  <si>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</si>
  <si>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</si>
  <si>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</si>
  <si>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</si>
  <si>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</si>
  <si>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</si>
  <si>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</si>
  <si>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</si>
  <si>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</si>
  <si>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</si>
  <si>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</si>
  <si>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</si>
  <si>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</si>
  <si>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</si>
  <si>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</si>
  <si>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</si>
  <si>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</si>
  <si>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</si>
  <si>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</si>
  <si>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</si>
  <si>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</si>
  <si>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</si>
  <si>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</si>
  <si>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</si>
  <si>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</si>
  <si>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</si>
  <si>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</si>
  <si>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</si>
  <si>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</si>
  <si>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</si>
  <si>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</si>
  <si>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</si>
  <si>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</si>
  <si>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</si>
  <si>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</si>
  <si>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</si>
  <si>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</si>
  <si>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</si>
  <si>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</si>
  <si>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</si>
  <si>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</si>
  <si>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</si>
  <si>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</si>
  <si>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</si>
  <si>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</si>
  <si>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</si>
  <si>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</si>
  <si>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</si>
  <si>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</si>
  <si>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</si>
  <si>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</si>
  <si>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</si>
  <si>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</si>
  <si>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</si>
  <si>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</si>
  <si>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</si>
  <si>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</si>
  <si>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</si>
  <si>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</si>
  <si>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</si>
  <si>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</si>
  <si>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</si>
  <si>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</si>
  <si>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</si>
  <si>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</si>
  <si>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</si>
  <si>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</si>
  <si>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</si>
  <si>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</si>
  <si>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</si>
  <si>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</si>
  <si>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</si>
  <si>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</si>
  <si>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</si>
  <si>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</si>
  <si>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</si>
  <si>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</si>
  <si>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</si>
  <si>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</si>
  <si>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</si>
  <si>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</si>
  <si>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</si>
  <si>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</si>
  <si>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</si>
  <si>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</si>
  <si>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</si>
  <si>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</si>
  <si>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</si>
  <si>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</si>
  <si>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</si>
  <si>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</si>
  <si>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</si>
  <si>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</si>
  <si>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</si>
  <si>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</si>
  <si>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</si>
  <si>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</si>
  <si>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</si>
  <si>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</si>
  <si>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</si>
  <si>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</si>
  <si>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</si>
  <si>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</si>
  <si>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</si>
  <si>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</si>
  <si>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</si>
  <si>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</si>
  <si>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</si>
  <si>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</si>
  <si>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</si>
  <si>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</si>
  <si>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</si>
  <si>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</si>
  <si>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</si>
  <si>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</si>
  <si>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</si>
  <si>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</si>
  <si>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</si>
  <si>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</si>
  <si>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</si>
  <si>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</si>
  <si>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</si>
  <si>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</si>
  <si>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</si>
  <si>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</si>
  <si>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</si>
  <si>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</si>
  <si>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</si>
  <si>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</si>
  <si>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</si>
  <si>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</si>
  <si>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</si>
  <si>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</si>
  <si>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</si>
  <si>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</si>
  <si>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</si>
  <si>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</si>
  <si>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</si>
  <si>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</si>
  <si>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</si>
  <si>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</si>
  <si>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</si>
  <si>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</si>
  <si>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</si>
  <si>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</si>
  <si>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</si>
  <si>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</si>
  <si>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</si>
  <si>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</si>
  <si>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</si>
  <si>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</si>
  <si>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</si>
  <si>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</si>
  <si>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</si>
  <si>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</si>
  <si>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</si>
  <si>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</si>
  <si>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</si>
  <si>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</si>
  <si>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</si>
  <si>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</si>
  <si>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</si>
  <si>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</si>
  <si>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</si>
  <si>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</si>
  <si>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</si>
  <si>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</si>
  <si>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</si>
  <si>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</si>
  <si>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</si>
  <si>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</si>
  <si>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</si>
  <si>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</si>
  <si>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</si>
  <si>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</si>
  <si>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</si>
  <si>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</si>
  <si>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</si>
  <si>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</si>
  <si>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</si>
  <si>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</si>
  <si>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</si>
  <si>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</si>
  <si>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</si>
  <si>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</si>
  <si>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</si>
  <si>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</si>
  <si>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</si>
  <si>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</si>
  <si>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</si>
  <si>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</si>
  <si>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</si>
  <si>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</si>
  <si>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</si>
  <si>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</si>
  <si>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</si>
  <si>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</si>
  <si>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</si>
  <si>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</si>
  <si>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</si>
  <si>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</si>
  <si>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</si>
  <si>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</si>
  <si>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</si>
  <si>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</si>
  <si>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</si>
  <si>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</si>
  <si>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</si>
  <si>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</si>
  <si>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</si>
  <si>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</si>
  <si>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</si>
  <si>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</si>
  <si>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</si>
  <si>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</si>
  <si>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</si>
  <si>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</si>
  <si>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</si>
  <si>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</si>
  <si>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</si>
  <si>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</si>
  <si>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</si>
  <si>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</si>
  <si>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</si>
  <si>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</si>
  <si>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</si>
  <si>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</si>
  <si>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</si>
  <si>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</si>
  <si>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</si>
  <si>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</si>
  <si>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</si>
  <si>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</si>
  <si>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</si>
  <si>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</si>
  <si>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</si>
  <si>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</si>
  <si>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</si>
  <si>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</si>
  <si>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</si>
  <si>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</si>
  <si>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</si>
  <si>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</si>
  <si>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</si>
  <si>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</si>
  <si>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</si>
  <si>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</si>
  <si>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</si>
  <si>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</si>
  <si>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</si>
  <si>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</si>
  <si>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</si>
  <si>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</si>
  <si>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</si>
  <si>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</si>
  <si>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</si>
  <si>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</si>
  <si>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</si>
  <si>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</si>
  <si>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</si>
  <si>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</si>
  <si>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</si>
  <si>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</si>
  <si>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</si>
  <si>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</si>
  <si>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</si>
  <si>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</si>
  <si>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</si>
  <si>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</si>
  <si>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</si>
  <si>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</si>
  <si>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</si>
  <si>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</si>
  <si>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</si>
  <si>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</si>
  <si>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</si>
  <si>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</si>
  <si>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</si>
  <si>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</si>
  <si>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</si>
  <si>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</si>
  <si>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</si>
  <si>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</si>
  <si>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</si>
  <si>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</si>
  <si>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</si>
  <si>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</si>
  <si>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</si>
  <si>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</si>
  <si>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</si>
  <si>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</si>
  <si>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</si>
  <si>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</si>
  <si>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</si>
  <si>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</si>
  <si>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</si>
  <si>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</si>
  <si>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</si>
  <si>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</si>
  <si>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</si>
  <si>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</si>
  <si>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</si>
  <si>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</si>
  <si>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</si>
  <si>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</si>
  <si>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</si>
  <si>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</si>
  <si>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</si>
  <si>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</si>
  <si>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</si>
  <si>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</si>
  <si>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</si>
  <si>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</si>
  <si>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</si>
  <si>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</si>
  <si>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</si>
  <si>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</si>
  <si>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</si>
  <si>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</si>
  <si>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</si>
  <si>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</si>
  <si>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</si>
  <si>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</si>
  <si>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</si>
  <si>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</si>
  <si>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</si>
  <si>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</si>
  <si>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</si>
  <si>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</si>
  <si>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</si>
  <si>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</si>
  <si>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</si>
  <si>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</si>
  <si>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</si>
  <si>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</si>
  <si>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</si>
  <si>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</si>
  <si>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</si>
  <si>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</si>
  <si>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</si>
  <si>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</si>
  <si>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</si>
  <si>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</si>
  <si>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</si>
  <si>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</si>
  <si>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</si>
  <si>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</si>
  <si>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</si>
  <si>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</si>
  <si>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</si>
  <si>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</si>
  <si>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</si>
  <si>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</si>
  <si>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</si>
  <si>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</si>
  <si>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</si>
  <si>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</si>
  <si>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</si>
  <si>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</si>
  <si>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</si>
  <si>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</si>
  <si>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</si>
  <si>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</si>
  <si>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</si>
  <si>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</si>
  <si>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</si>
  <si>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</si>
  <si>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</si>
  <si>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</si>
  <si>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</si>
  <si>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</si>
  <si>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</si>
  <si>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</si>
  <si>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</si>
  <si>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</si>
  <si>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</si>
  <si>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</si>
  <si>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</si>
  <si>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</si>
  <si>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</si>
  <si>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</si>
  <si>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</si>
  <si>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</si>
  <si>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</si>
  <si>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</si>
  <si>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</si>
  <si>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</si>
  <si>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</si>
  <si>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</si>
  <si>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</si>
  <si>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</si>
  <si>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</si>
  <si>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</si>
  <si>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</si>
  <si>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</si>
  <si>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</si>
  <si>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</si>
  <si>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</si>
  <si>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</si>
  <si>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</si>
  <si>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</si>
  <si>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</si>
  <si>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</si>
  <si>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</si>
  <si>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</si>
  <si>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</si>
  <si>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</si>
  <si>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</si>
  <si>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</si>
  <si>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</si>
  <si>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</si>
  <si>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</si>
  <si>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</si>
  <si>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</si>
  <si>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</si>
  <si>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</si>
  <si>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</si>
  <si>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</si>
  <si>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</si>
  <si>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</si>
  <si>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</si>
  <si>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</si>
  <si>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</si>
  <si>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</si>
  <si>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</si>
  <si>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</si>
  <si>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</si>
  <si>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</si>
  <si>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</si>
  <si>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</si>
  <si>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</si>
  <si>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</si>
  <si>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</si>
  <si>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</si>
  <si>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</si>
  <si>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</si>
  <si>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</si>
  <si>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</si>
  <si>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</si>
  <si>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</si>
  <si>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</si>
  <si>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</si>
  <si>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</si>
  <si>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</si>
  <si>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</si>
  <si>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</si>
  <si>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</si>
  <si>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</si>
  <si>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</si>
  <si>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</si>
  <si>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</si>
  <si>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</si>
  <si>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</si>
  <si>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</si>
  <si>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</si>
  <si>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</si>
  <si>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</si>
  <si>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</si>
  <si>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</si>
  <si>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</si>
  <si>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</si>
  <si>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</si>
  <si>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</si>
  <si>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</si>
  <si>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</si>
  <si>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</si>
  <si>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</si>
  <si>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</si>
  <si>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</si>
  <si>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</si>
  <si>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</si>
  <si>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</si>
  <si>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</si>
  <si>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</si>
  <si>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</si>
  <si>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</si>
  <si>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</si>
  <si>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</si>
  <si>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</si>
  <si>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</si>
  <si>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</si>
  <si>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</si>
  <si>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</si>
  <si>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</si>
  <si>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</si>
  <si>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</si>
  <si>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</si>
  <si>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</si>
  <si>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</si>
  <si>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</si>
  <si>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</si>
  <si>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</si>
  <si>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</si>
  <si>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</si>
  <si>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</si>
  <si>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</si>
  <si>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</si>
  <si>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</si>
  <si>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</si>
  <si>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</si>
  <si>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</si>
  <si>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</si>
  <si>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</si>
  <si>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</si>
  <si>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</si>
  <si>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</si>
  <si>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</si>
  <si>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</si>
  <si>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</si>
  <si>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</si>
  <si>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</si>
  <si>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</si>
  <si>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</si>
  <si>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</si>
  <si>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</si>
  <si>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</si>
  <si>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</si>
  <si>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</si>
  <si>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</si>
  <si>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</si>
  <si>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</si>
  <si>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</si>
  <si>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</si>
  <si>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</si>
  <si>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</si>
  <si>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</si>
  <si>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</si>
  <si>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</si>
  <si>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</si>
  <si>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</si>
  <si>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</si>
  <si>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</si>
  <si>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</si>
  <si>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</si>
  <si>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</si>
  <si>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</si>
  <si>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</si>
  <si>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</si>
  <si>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</si>
  <si>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</si>
  <si>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</si>
  <si>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</si>
  <si>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</si>
  <si>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</si>
  <si>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</si>
  <si>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</si>
  <si>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</si>
  <si>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</si>
  <si>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</si>
  <si>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</si>
  <si>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</si>
  <si>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</si>
  <si>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</si>
  <si>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</si>
  <si>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</si>
  <si>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</si>
  <si>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</si>
  <si>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</si>
  <si>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</si>
  <si>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</si>
  <si>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</si>
  <si>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</si>
  <si>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</si>
  <si>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</si>
  <si>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</si>
  <si>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</si>
  <si>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</si>
  <si>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</si>
  <si>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</si>
  <si>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</si>
  <si>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</si>
  <si>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</si>
  <si>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</si>
  <si>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</si>
  <si>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</si>
  <si>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</si>
  <si>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</si>
  <si>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</si>
  <si>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</si>
  <si>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</si>
  <si>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</si>
  <si>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</si>
  <si>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</si>
  <si>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</si>
  <si>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</si>
  <si>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</si>
  <si>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</si>
  <si>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</si>
  <si>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</si>
  <si>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</si>
  <si>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</si>
  <si>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</si>
  <si>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</si>
  <si>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</si>
  <si>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</si>
  <si>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</si>
  <si>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</si>
  <si>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</si>
  <si>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</si>
  <si>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</si>
  <si>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</si>
  <si>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</si>
  <si>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</si>
  <si>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</si>
  <si>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</si>
  <si>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</si>
  <si>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</si>
  <si>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</si>
  <si>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</si>
  <si>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</si>
  <si>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</si>
  <si>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</si>
  <si>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</si>
  <si>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</si>
  <si>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</si>
  <si>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</si>
  <si>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</si>
  <si>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</si>
  <si>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</si>
  <si>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</si>
  <si>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</si>
  <si>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</si>
  <si>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</si>
  <si>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</si>
  <si>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</si>
  <si>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</si>
  <si>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</si>
  <si>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</si>
  <si>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</si>
  <si>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</si>
  <si>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</si>
  <si>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</si>
  <si>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</si>
  <si>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</si>
  <si>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</si>
  <si>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</si>
  <si>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</si>
  <si>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</si>
  <si>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</si>
  <si>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</si>
  <si>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</si>
  <si>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</si>
  <si>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</si>
  <si>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</si>
  <si>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</si>
  <si>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</si>
  <si>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</si>
  <si>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</si>
  <si>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</si>
  <si>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</si>
  <si>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</si>
  <si>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</si>
  <si>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</si>
  <si>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</si>
  <si>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</si>
  <si>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</si>
  <si>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</si>
  <si>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</si>
  <si>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</si>
  <si>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</si>
  <si>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</si>
  <si>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</si>
  <si>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</si>
  <si>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</si>
  <si>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</si>
  <si>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</si>
  <si>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</si>
  <si>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</si>
  <si>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</si>
  <si>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</si>
  <si>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</si>
  <si>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</si>
  <si>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</si>
  <si>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</si>
  <si>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</si>
  <si>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</si>
  <si>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</si>
  <si>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</si>
  <si>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</si>
  <si>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</si>
  <si>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</si>
  <si>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</si>
  <si>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</si>
  <si>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</si>
  <si>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</si>
  <si>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</si>
  <si>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</si>
  <si>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</si>
  <si>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</si>
  <si>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</si>
  <si>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</si>
  <si>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</si>
  <si>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</si>
  <si>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</si>
  <si>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</si>
  <si>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</si>
  <si>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</si>
  <si>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</si>
  <si>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</si>
  <si>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</si>
  <si>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</si>
  <si>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</si>
  <si>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</si>
  <si>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</si>
  <si>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</si>
  <si>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</si>
  <si>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</si>
  <si>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</si>
  <si>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</si>
  <si>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</si>
  <si>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</si>
  <si>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</si>
  <si>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</si>
  <si>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</si>
  <si>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</si>
  <si>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</si>
  <si>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</si>
  <si>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</si>
  <si>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</si>
  <si>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</si>
  <si>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</si>
  <si>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</si>
  <si>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</si>
  <si>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</si>
  <si>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</si>
  <si>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</si>
  <si>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</si>
  <si>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</si>
  <si>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</si>
  <si>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</si>
  <si>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</si>
  <si>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</si>
  <si>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</si>
  <si>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</si>
  <si>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</si>
  <si>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</si>
  <si>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</si>
  <si>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</si>
  <si>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</si>
  <si>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</si>
  <si>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</si>
  <si>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</si>
  <si>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</si>
  <si>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</si>
  <si>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</si>
  <si>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</si>
  <si>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</si>
  <si>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</si>
  <si>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</si>
  <si>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</si>
  <si>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</si>
  <si>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</si>
  <si>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</si>
  <si>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</si>
  <si>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</si>
  <si>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</si>
  <si>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</si>
  <si>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</si>
  <si>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</si>
  <si>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</si>
  <si>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</si>
  <si>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</si>
  <si>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</si>
  <si>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</si>
  <si>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</si>
  <si>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</si>
  <si>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</si>
  <si>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</si>
  <si>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</si>
  <si>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</si>
  <si>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</si>
  <si>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</si>
  <si>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</si>
  <si>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</si>
  <si>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</si>
  <si>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</si>
  <si>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</si>
  <si>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</si>
  <si>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</si>
  <si>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</si>
  <si>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</si>
  <si>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</si>
  <si>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</si>
  <si>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</si>
  <si>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</si>
  <si>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</si>
  <si>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</si>
  <si>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</si>
  <si>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</si>
  <si>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</si>
  <si>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</si>
  <si>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</si>
  <si>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</si>
  <si>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</si>
  <si>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</si>
  <si>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</si>
  <si>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</si>
  <si>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</si>
  <si>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</si>
  <si>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</si>
  <si>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</si>
  <si>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</si>
  <si>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</si>
  <si>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</si>
  <si>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</si>
  <si>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</si>
  <si>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</si>
  <si>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</si>
  <si>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</si>
  <si>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</si>
  <si>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</si>
  <si>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</si>
  <si>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</si>
  <si>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</si>
  <si>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</si>
  <si>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</si>
  <si>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</si>
  <si>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</si>
  <si>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</si>
  <si>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</si>
  <si>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</si>
  <si>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</si>
  <si>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</si>
  <si>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</si>
  <si>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</si>
  <si>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</si>
  <si>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</si>
  <si>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</si>
  <si>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</si>
  <si>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</si>
  <si>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</si>
  <si>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</si>
  <si>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</si>
  <si>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</si>
  <si>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</si>
  <si>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</si>
  <si>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</si>
  <si>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</si>
  <si>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</si>
  <si>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</si>
  <si>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</si>
  <si>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</si>
  <si>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</si>
  <si>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</si>
  <si>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</si>
  <si>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</si>
  <si>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</si>
  <si>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</si>
  <si>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</si>
  <si>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</si>
  <si>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</si>
  <si>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</si>
  <si>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</si>
  <si>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</si>
  <si>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</si>
  <si>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</si>
  <si>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</si>
  <si>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</si>
  <si>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</si>
  <si>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</si>
  <si>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</si>
  <si>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</si>
  <si>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</si>
  <si>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</si>
  <si>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</si>
  <si>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</si>
  <si>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</si>
  <si>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</si>
  <si>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</si>
  <si>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</si>
  <si>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</si>
  <si>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</si>
  <si>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</si>
  <si>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</si>
  <si>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</si>
  <si>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</si>
  <si>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</si>
  <si>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</si>
  <si>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</si>
  <si>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</si>
  <si>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</si>
  <si>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</si>
  <si>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</si>
  <si>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</si>
  <si>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</si>
  <si>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</si>
  <si>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</si>
  <si>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</si>
  <si>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</si>
  <si>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</si>
  <si>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</si>
  <si>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</si>
  <si>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</si>
  <si>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</si>
  <si>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</si>
  <si>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</si>
  <si>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</si>
  <si>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</si>
  <si>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</si>
  <si>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</si>
  <si>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</si>
  <si>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</si>
  <si>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</si>
  <si>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</si>
  <si>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</si>
  <si>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</si>
  <si>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</si>
  <si>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</si>
  <si>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</si>
  <si>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</si>
  <si>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</si>
  <si>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</si>
  <si>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</si>
  <si>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</si>
  <si>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</si>
  <si>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</si>
  <si>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</si>
  <si>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</si>
  <si>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</si>
  <si>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</si>
  <si>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</si>
  <si>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</si>
  <si>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</si>
  <si>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</si>
  <si>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</si>
  <si>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</si>
  <si>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</si>
  <si>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</si>
  <si>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</si>
  <si>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</si>
  <si>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</si>
  <si>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</si>
  <si>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</si>
  <si>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</si>
  <si>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</si>
  <si>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</si>
  <si>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</si>
  <si>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</si>
  <si>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</si>
  <si>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</si>
  <si>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</si>
  <si>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</si>
  <si>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</si>
  <si>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</si>
  <si>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</si>
  <si>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</si>
  <si>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</si>
  <si>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</si>
  <si>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</si>
  <si>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</si>
  <si>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</si>
  <si>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</si>
  <si>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</si>
  <si>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</si>
  <si>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</si>
  <si>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</si>
  <si>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</si>
  <si>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</si>
  <si>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</si>
  <si>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</si>
  <si>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</si>
  <si>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</si>
  <si>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</si>
  <si>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</si>
  <si>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</si>
  <si>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</si>
  <si>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</si>
  <si>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</si>
  <si>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</si>
  <si>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</si>
  <si>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</si>
  <si>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</si>
  <si>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</si>
  <si>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</si>
  <si>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</si>
  <si>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</si>
  <si>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</si>
  <si>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</si>
  <si>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</si>
  <si>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</si>
  <si>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</si>
  <si>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</si>
  <si>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</si>
  <si>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</si>
  <si>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</si>
  <si>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</si>
  <si>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</si>
  <si>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</si>
  <si>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</si>
  <si>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</si>
  <si>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</si>
  <si>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</si>
  <si>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</si>
  <si>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</si>
  <si>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</si>
  <si>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</si>
  <si>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</si>
  <si>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</si>
  <si>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</si>
  <si>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</si>
  <si>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</si>
  <si>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</si>
  <si>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</si>
  <si>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</si>
  <si>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</si>
  <si>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</si>
  <si>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</si>
  <si>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</si>
  <si>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</si>
  <si>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</si>
  <si>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</si>
  <si>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</si>
  <si>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</si>
  <si>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</si>
  <si>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</si>
  <si>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</si>
  <si>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</si>
  <si>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</si>
  <si>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</si>
  <si>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</si>
  <si>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</si>
  <si>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</si>
  <si>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</si>
  <si>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</si>
  <si>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</si>
  <si>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</si>
  <si>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</si>
  <si>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</si>
  <si>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</si>
  <si>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</si>
  <si>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</si>
  <si>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</si>
  <si>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</si>
  <si>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</si>
  <si>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</si>
  <si>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</si>
  <si>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</si>
  <si>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</si>
  <si>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</si>
  <si>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</si>
  <si>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</si>
  <si>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</si>
  <si>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</si>
  <si>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</si>
  <si>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</si>
  <si>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</si>
  <si>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</si>
  <si>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</si>
  <si>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</si>
  <si>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</si>
  <si>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</si>
  <si>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</si>
  <si>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</si>
  <si>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</si>
  <si>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</si>
  <si>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</si>
  <si>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</si>
  <si>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</si>
  <si>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</si>
  <si>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</si>
  <si>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</si>
  <si>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</si>
  <si>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</si>
  <si>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</si>
  <si>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</si>
  <si>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</si>
  <si>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</si>
  <si>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</si>
  <si>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</si>
  <si>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</si>
  <si>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</si>
  <si>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</si>
  <si>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</si>
  <si>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</si>
  <si>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</si>
  <si>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</si>
  <si>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</si>
  <si>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</si>
  <si>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</si>
  <si>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</si>
  <si>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</si>
  <si>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</si>
  <si>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</si>
  <si>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</si>
  <si>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</si>
  <si>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</si>
  <si>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</si>
  <si>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</si>
  <si>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</si>
  <si>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</si>
  <si>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</si>
  <si>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</si>
  <si>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</si>
  <si>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</si>
  <si>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</si>
  <si>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</si>
  <si>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</si>
  <si>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</si>
  <si>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</si>
  <si>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</si>
  <si>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</si>
  <si>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</si>
  <si>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</si>
  <si>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</si>
  <si>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</si>
  <si>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</si>
  <si>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</si>
  <si>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</si>
  <si>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</si>
  <si>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</si>
  <si>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</si>
  <si>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</si>
  <si>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</si>
  <si>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</si>
  <si>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</si>
  <si>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</si>
  <si>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</si>
  <si>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</si>
  <si>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</si>
  <si>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</si>
  <si>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</si>
  <si>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</si>
  <si>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</si>
  <si>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</si>
  <si>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</si>
  <si>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</si>
  <si>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</si>
  <si>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</si>
  <si>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</si>
  <si>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</si>
  <si>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</si>
  <si>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</si>
  <si>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</si>
  <si>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</si>
  <si>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</si>
  <si>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</si>
  <si>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</si>
  <si>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</si>
  <si>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</si>
  <si>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</si>
  <si>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</si>
  <si>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</si>
  <si>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</si>
  <si>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</si>
  <si>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</si>
  <si>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</si>
  <si>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</si>
  <si>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</si>
  <si>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</si>
  <si>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</si>
  <si>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</si>
  <si>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</si>
  <si>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</si>
  <si>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</si>
  <si>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</si>
  <si>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</si>
  <si>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</si>
  <si>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</si>
  <si>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</si>
  <si>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</si>
  <si>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</si>
  <si>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</si>
  <si>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</si>
  <si>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</si>
  <si>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</si>
  <si>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</si>
  <si>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</si>
  <si>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</si>
  <si>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</si>
  <si>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</si>
  <si>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</si>
  <si>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</si>
  <si>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</si>
  <si>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</si>
  <si>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</si>
  <si>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</si>
  <si>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</si>
  <si>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</si>
  <si>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</si>
  <si>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</si>
  <si>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</si>
  <si>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</si>
  <si>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</si>
  <si>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</si>
  <si>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</si>
  <si>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</si>
  <si>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</si>
  <si>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</si>
  <si>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</si>
  <si>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</si>
  <si>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</si>
  <si>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</si>
  <si>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</si>
  <si>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</si>
  <si>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</si>
  <si>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</si>
  <si>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</si>
  <si>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</si>
  <si>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</si>
  <si>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</si>
  <si>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</si>
  <si>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</si>
  <si>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</si>
  <si>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</si>
  <si>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</si>
  <si>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</si>
  <si>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</si>
  <si>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</si>
  <si>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</si>
  <si>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</si>
  <si>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</si>
  <si>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</si>
  <si>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</si>
  <si>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</si>
  <si>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</si>
  <si>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</si>
  <si>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</si>
  <si>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</si>
  <si>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</si>
  <si>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</si>
  <si>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</si>
  <si>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</si>
  <si>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</si>
  <si>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</si>
  <si>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</si>
  <si>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</si>
  <si>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</si>
  <si>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</si>
  <si>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</si>
  <si>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</si>
  <si>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</si>
  <si>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</si>
  <si>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</si>
  <si>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</si>
  <si>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</si>
  <si>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</si>
  <si>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</si>
  <si>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</si>
  <si>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</si>
  <si>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</si>
  <si>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</si>
  <si>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</si>
  <si>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</si>
  <si>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</si>
  <si>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</si>
  <si>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</si>
  <si>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</si>
  <si>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</si>
  <si>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</si>
  <si>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</si>
  <si>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</si>
  <si>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</si>
  <si>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</si>
  <si>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</si>
  <si>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</si>
  <si>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</si>
  <si>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</si>
  <si>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</si>
  <si>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</si>
  <si>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</si>
  <si>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</si>
  <si>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</si>
  <si>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</si>
  <si>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</si>
  <si>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</si>
  <si>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</si>
  <si>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</si>
  <si>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</si>
  <si>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</si>
  <si>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</si>
  <si>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</si>
  <si>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</si>
  <si>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</si>
  <si>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</si>
  <si>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</si>
  <si>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</si>
  <si>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</si>
  <si>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</si>
  <si>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</si>
  <si>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</si>
  <si>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</si>
  <si>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</si>
  <si>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</si>
  <si>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</si>
  <si>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</si>
  <si>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</si>
  <si>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</si>
  <si>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</si>
  <si>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</si>
  <si>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</si>
  <si>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</si>
  <si>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</si>
  <si>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</si>
  <si>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</si>
  <si>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</si>
  <si>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</si>
  <si>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</si>
  <si>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</si>
  <si>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</si>
  <si>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</si>
  <si>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</si>
  <si>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</si>
  <si>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</si>
  <si>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</si>
  <si>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</si>
  <si>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</si>
  <si>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</si>
  <si>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</si>
  <si>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</si>
  <si>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</si>
  <si>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</si>
  <si>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</si>
  <si>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</si>
  <si>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</si>
  <si>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</si>
  <si>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</si>
  <si>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</si>
  <si>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</si>
  <si>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</si>
  <si>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</si>
  <si>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</si>
  <si>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</si>
  <si>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</si>
  <si>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</si>
  <si>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</si>
  <si>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</si>
  <si>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</si>
  <si>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</si>
  <si>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</si>
  <si>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</si>
  <si>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</si>
  <si>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</si>
  <si>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</si>
  <si>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</si>
  <si>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</si>
  <si>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</si>
  <si>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</si>
  <si>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</si>
  <si>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</si>
  <si>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</si>
  <si>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</si>
  <si>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</si>
  <si>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</si>
  <si>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</si>
  <si>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</si>
  <si>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</si>
  <si>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</si>
  <si>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</si>
  <si>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</si>
  <si>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</si>
  <si>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</si>
  <si>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</si>
  <si>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</si>
  <si>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</si>
  <si>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</si>
  <si>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</si>
  <si>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</si>
  <si>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</si>
  <si>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</si>
  <si>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</si>
  <si>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</si>
  <si>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</si>
  <si>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</si>
  <si>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</si>
  <si>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</si>
  <si>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</si>
  <si>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</si>
  <si>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</si>
  <si>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</si>
  <si>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</si>
  <si>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</si>
  <si>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</si>
  <si>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</si>
  <si>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</si>
  <si>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</si>
  <si>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</si>
  <si>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</si>
  <si>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</si>
  <si>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</si>
  <si>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</si>
  <si>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</si>
  <si>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</si>
  <si>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</si>
  <si>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</si>
  <si>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</si>
  <si>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</si>
  <si>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</si>
  <si>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</si>
  <si>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</si>
  <si>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</si>
  <si>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</si>
  <si>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</si>
  <si>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</si>
  <si>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</si>
  <si>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</si>
  <si>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</si>
  <si>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</si>
  <si>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</si>
  <si>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</si>
  <si>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</si>
  <si>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</si>
  <si>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</si>
  <si>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</si>
  <si>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</si>
  <si>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</si>
  <si>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</si>
  <si>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</si>
  <si>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</si>
  <si>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</si>
  <si>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</si>
  <si>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</si>
  <si>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</si>
  <si>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</si>
  <si>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</si>
  <si>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</si>
  <si>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</si>
  <si>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</si>
  <si>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</si>
  <si>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</si>
  <si>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</si>
  <si>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</si>
  <si>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</si>
  <si>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</si>
  <si>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</si>
  <si>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</si>
  <si>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</si>
  <si>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</si>
  <si>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</si>
  <si>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</si>
  <si>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</si>
  <si>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</si>
  <si>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</si>
  <si>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</si>
  <si>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</si>
  <si>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</si>
  <si>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</si>
  <si>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</si>
  <si>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</si>
  <si>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</si>
  <si>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</si>
  <si>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</si>
  <si>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</si>
  <si>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</si>
  <si>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</si>
  <si>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</si>
  <si>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</si>
  <si>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</si>
  <si>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</si>
  <si>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</si>
  <si>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</si>
  <si>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</si>
  <si>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</si>
  <si>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</si>
  <si>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</si>
  <si>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</si>
  <si>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</si>
  <si>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</si>
  <si>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</si>
  <si>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</si>
  <si>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</si>
  <si>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</si>
  <si>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</si>
  <si>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</si>
  <si>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</si>
  <si>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</si>
  <si>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</si>
  <si>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</si>
  <si>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</si>
  <si>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</si>
  <si>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</si>
  <si>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</si>
  <si>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</si>
  <si>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</si>
  <si>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</si>
  <si>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</si>
  <si>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</si>
  <si>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</si>
  <si>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</si>
  <si>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</si>
  <si>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</si>
  <si>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</si>
  <si>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</si>
  <si>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</si>
  <si>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</si>
  <si>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</si>
  <si>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</si>
  <si>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</si>
  <si>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</si>
  <si>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</si>
  <si>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</si>
  <si>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</si>
  <si>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</si>
  <si>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</si>
  <si>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</si>
  <si>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</si>
  <si>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</si>
  <si>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</si>
  <si>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</si>
  <si>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</si>
  <si>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</si>
  <si>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</si>
  <si>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</si>
  <si>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</si>
  <si>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</si>
  <si>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</si>
  <si>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</si>
  <si>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</si>
  <si>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</si>
  <si>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</si>
  <si>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</si>
  <si>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</si>
  <si>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</si>
  <si>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</si>
  <si>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</si>
  <si>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</si>
  <si>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</si>
  <si>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</si>
  <si>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</si>
  <si>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</si>
  <si>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</si>
  <si>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</si>
  <si>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</si>
  <si>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</si>
  <si>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</si>
  <si>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</si>
  <si>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</si>
  <si>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</si>
  <si>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</si>
  <si>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</si>
  <si>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</si>
  <si>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</si>
  <si>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</si>
  <si>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</si>
  <si>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</si>
  <si>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</si>
  <si>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</si>
  <si>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</si>
  <si>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</si>
  <si>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</si>
  <si>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</si>
  <si>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</si>
  <si>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</si>
  <si>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</si>
  <si>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</si>
  <si>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</si>
  <si>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</si>
  <si>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</si>
  <si>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</si>
  <si>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</si>
  <si>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</si>
  <si>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</si>
  <si>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</si>
  <si>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</si>
  <si>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</si>
  <si>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</si>
  <si>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</si>
  <si>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</si>
  <si>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</si>
  <si>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</si>
  <si>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</si>
  <si>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</si>
  <si>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</si>
  <si>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</si>
  <si>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</si>
  <si>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</si>
  <si>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</si>
  <si>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</si>
  <si>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</si>
  <si>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</si>
  <si>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</si>
  <si>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</si>
  <si>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</si>
  <si>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</si>
  <si>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</si>
  <si>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</si>
  <si>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</si>
  <si>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</si>
  <si>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</si>
  <si>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</si>
  <si>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</si>
  <si>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</si>
  <si>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</si>
  <si>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</si>
  <si>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</si>
  <si>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</si>
  <si>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</si>
  <si>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</si>
  <si>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</si>
  <si>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</si>
  <si>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</si>
  <si>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</si>
  <si>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</si>
  <si>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</si>
  <si>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</si>
  <si>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</si>
  <si>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</si>
  <si>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</si>
  <si>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</si>
  <si>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</si>
  <si>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</si>
  <si>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</si>
  <si>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</si>
  <si>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</si>
  <si>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</si>
  <si>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</si>
  <si>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</si>
  <si>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</si>
  <si>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</si>
  <si>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</si>
  <si>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</si>
  <si>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</si>
  <si>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</si>
  <si>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</si>
  <si>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</si>
  <si>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</si>
  <si>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</si>
  <si>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</si>
  <si>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</si>
  <si>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</si>
  <si>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</si>
  <si>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</si>
  <si>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</si>
  <si>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</si>
  <si>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</si>
  <si>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</si>
  <si>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</si>
  <si>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</si>
  <si>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</si>
  <si>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</si>
  <si>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</si>
  <si>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</si>
  <si>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</si>
  <si>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</si>
  <si>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</si>
  <si>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</si>
  <si>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</si>
  <si>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</si>
  <si>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</si>
  <si>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</si>
  <si>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</si>
  <si>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</si>
  <si>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</si>
  <si>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</si>
  <si>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</si>
  <si>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</si>
  <si>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</si>
  <si>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</si>
  <si>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</si>
  <si>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</si>
  <si>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</si>
  <si>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</si>
  <si>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</si>
  <si>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</si>
  <si>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</si>
  <si>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</si>
  <si>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</si>
  <si>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</si>
  <si>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</si>
  <si>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</si>
  <si>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</si>
  <si>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</si>
  <si>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</si>
  <si>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</si>
  <si>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</si>
  <si>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</si>
  <si>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</si>
  <si>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</si>
  <si>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</si>
  <si>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</si>
  <si>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</si>
  <si>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</si>
  <si>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</si>
  <si>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</si>
  <si>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</si>
  <si>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</si>
  <si>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</si>
  <si>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</si>
  <si>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</si>
  <si>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</si>
  <si>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</si>
  <si>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</si>
  <si>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</si>
  <si>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</si>
  <si>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</si>
  <si>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</si>
  <si>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</si>
  <si>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</si>
  <si>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</si>
  <si>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</si>
  <si>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</si>
  <si>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</si>
  <si>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</si>
  <si>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</si>
  <si>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</si>
  <si>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</si>
  <si>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</si>
  <si>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</si>
  <si>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</si>
  <si>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</si>
  <si>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</si>
  <si>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</si>
  <si>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</si>
  <si>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</si>
  <si>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</si>
  <si>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</si>
  <si>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</si>
  <si>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</si>
  <si>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</si>
  <si>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</si>
  <si>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</si>
  <si>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</si>
  <si>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</si>
  <si>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</si>
  <si>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</si>
  <si>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</si>
  <si>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</si>
  <si>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</si>
  <si>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</si>
  <si>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</si>
  <si>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</si>
  <si>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</si>
  <si>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</si>
  <si>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</si>
  <si>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</si>
  <si>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</si>
  <si>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</si>
  <si>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</si>
  <si>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</si>
  <si>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</si>
  <si>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</si>
  <si>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</si>
  <si>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</si>
  <si>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</si>
  <si>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</si>
  <si>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</si>
  <si>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</si>
  <si>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</si>
  <si>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</si>
  <si>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</si>
  <si>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</si>
  <si>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</si>
  <si>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</si>
  <si>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</si>
  <si>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</si>
  <si>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</si>
  <si>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</si>
  <si>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</si>
  <si>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</si>
  <si>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</si>
  <si>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</si>
  <si>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</si>
  <si>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</si>
  <si>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</si>
  <si>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</si>
  <si>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</si>
  <si>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</si>
  <si>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</si>
  <si>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</si>
  <si>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</si>
  <si>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</si>
  <si>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</si>
  <si>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</si>
  <si>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</si>
  <si>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</si>
  <si>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</si>
  <si>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</si>
  <si>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</si>
  <si>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</si>
  <si>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</si>
  <si>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</si>
  <si>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</si>
  <si>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</si>
  <si>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</si>
  <si>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</si>
  <si>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</si>
  <si>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</si>
  <si>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</si>
  <si>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</si>
  <si>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</si>
  <si>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</si>
  <si>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</si>
  <si>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</si>
  <si>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</si>
  <si>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</si>
  <si>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</si>
  <si>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</si>
  <si>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</si>
  <si>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</si>
  <si>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</si>
  <si>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</si>
  <si>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</si>
  <si>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</si>
  <si>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</si>
  <si>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</si>
  <si>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</si>
  <si>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</si>
  <si>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</si>
  <si>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</si>
  <si>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</si>
  <si>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</si>
  <si>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</si>
  <si>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</si>
  <si>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</si>
  <si>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</si>
  <si>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</si>
  <si>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</si>
  <si>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</si>
  <si>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</si>
  <si>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</si>
  <si>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</si>
  <si>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</si>
  <si>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</si>
  <si>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</si>
  <si>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</si>
  <si>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</si>
  <si>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</si>
  <si>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</si>
  <si>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</si>
  <si>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</si>
  <si>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</si>
  <si>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</si>
  <si>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</si>
  <si>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</si>
  <si>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</si>
  <si>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</si>
  <si>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</si>
  <si>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</si>
  <si>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</si>
  <si>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</si>
  <si>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</si>
  <si>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</si>
  <si>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</si>
  <si>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</si>
  <si>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</si>
  <si>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</si>
  <si>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</si>
  <si>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</si>
  <si>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</si>
  <si>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</si>
  <si>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</si>
  <si>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</si>
  <si>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</si>
  <si>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</si>
  <si>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</si>
  <si>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</si>
  <si>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</si>
  <si>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</si>
  <si>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</si>
  <si>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</si>
  <si>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</si>
  <si>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</si>
  <si>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</si>
  <si>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</si>
  <si>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</si>
  <si>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</si>
  <si>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</si>
  <si>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</si>
  <si>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</si>
  <si>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</si>
  <si>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</si>
  <si>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</si>
  <si>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</si>
  <si>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</si>
  <si>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</si>
  <si>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</si>
  <si>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</si>
  <si>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</si>
  <si>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</si>
  <si>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</si>
  <si>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</si>
  <si>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</si>
  <si>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</si>
  <si>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</si>
  <si>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</si>
  <si>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</si>
  <si>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</si>
  <si>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</si>
  <si>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</si>
  <si>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</si>
  <si>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</si>
  <si>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</si>
  <si>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</si>
  <si>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</si>
  <si>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</si>
  <si>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</si>
  <si>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</si>
  <si>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</si>
  <si>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</si>
  <si>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</si>
  <si>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</si>
  <si>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</si>
  <si>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</si>
  <si>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</si>
  <si>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</si>
  <si>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</si>
  <si>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</si>
  <si>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</si>
  <si>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</si>
  <si>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</si>
  <si>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</si>
  <si>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</si>
  <si>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</si>
  <si>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</si>
  <si>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</si>
  <si>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</si>
  <si>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</si>
  <si>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</si>
  <si>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</si>
  <si>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</si>
  <si>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</si>
  <si>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</si>
  <si>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</si>
  <si>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</si>
  <si>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</si>
  <si>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</si>
  <si>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</si>
  <si>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</si>
  <si>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</si>
  <si>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</si>
  <si>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</si>
  <si>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</si>
  <si>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</si>
  <si>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</si>
  <si>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</si>
  <si>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</si>
  <si>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</si>
  <si>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</si>
  <si>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</si>
  <si>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</si>
  <si>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</si>
  <si>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</si>
  <si>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</si>
  <si>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</si>
  <si>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</si>
  <si>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</si>
  <si>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</si>
  <si>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</si>
  <si>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</si>
  <si>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</si>
  <si>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</si>
  <si>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</si>
  <si>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</si>
  <si>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</si>
  <si>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</si>
  <si>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</si>
  <si>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</si>
  <si>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</si>
  <si>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</si>
  <si>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</si>
  <si>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</si>
  <si>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</si>
  <si>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</si>
  <si>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</si>
  <si>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</si>
  <si>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</si>
  <si>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</si>
  <si>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</si>
  <si>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</si>
  <si>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</si>
  <si>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</si>
  <si>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</si>
  <si>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</si>
  <si>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</si>
  <si>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</si>
  <si>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</si>
  <si>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</si>
  <si>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</si>
  <si>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</si>
  <si>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</si>
  <si>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</si>
  <si>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</si>
  <si>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</si>
  <si>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</si>
  <si>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</si>
  <si>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</si>
  <si>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</si>
  <si>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</si>
  <si>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</si>
  <si>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</si>
  <si>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</si>
  <si>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</si>
  <si>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</si>
  <si>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</si>
  <si>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</si>
  <si>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</si>
  <si>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</si>
  <si>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</si>
  <si>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</si>
  <si>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</si>
  <si>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</si>
  <si>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</si>
  <si>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</si>
  <si>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</si>
  <si>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</si>
  <si>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</si>
  <si>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</si>
  <si>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</si>
  <si>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</si>
  <si>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</si>
  <si>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</si>
  <si>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</si>
  <si>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</si>
  <si>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</si>
  <si>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</si>
  <si>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</si>
  <si>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</si>
  <si>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</si>
  <si>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</si>
  <si>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</si>
  <si>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</si>
  <si>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</si>
  <si>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</si>
  <si>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</si>
  <si>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</si>
  <si>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</si>
  <si>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</si>
  <si>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</si>
  <si>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</si>
  <si>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</si>
  <si>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</si>
  <si>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</si>
  <si>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</si>
  <si>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</si>
  <si>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</si>
  <si>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</si>
  <si>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</si>
  <si>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</si>
  <si>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</si>
  <si>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</si>
  <si>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</si>
  <si>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</si>
  <si>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</si>
  <si>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</si>
  <si>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</si>
  <si>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</si>
  <si>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</si>
  <si>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</si>
  <si>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</si>
  <si>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</si>
  <si>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</si>
  <si>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</si>
  <si>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</si>
  <si>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</si>
  <si>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</si>
  <si>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</si>
  <si>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</si>
  <si>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</si>
  <si>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</si>
  <si>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</si>
  <si>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</si>
  <si>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</si>
  <si>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</si>
  <si>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</si>
  <si>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</si>
  <si>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</si>
  <si>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</si>
  <si>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</si>
  <si>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</si>
  <si>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</si>
  <si>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</si>
  <si>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</si>
  <si>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</si>
  <si>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</si>
  <si>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</si>
  <si>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</si>
  <si>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</si>
  <si>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</si>
  <si>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</si>
  <si>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</si>
  <si>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</si>
  <si>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</si>
  <si>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</si>
  <si>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</si>
  <si>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</si>
  <si>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</si>
  <si>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</si>
  <si>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</si>
  <si>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</si>
  <si>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</si>
  <si>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</si>
  <si>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</si>
  <si>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</si>
  <si>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</si>
  <si>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</si>
  <si>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</si>
  <si>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</si>
  <si>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</si>
  <si>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</si>
  <si>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</si>
  <si>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</si>
  <si>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</si>
  <si>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</si>
  <si>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</si>
  <si>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</si>
  <si>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</si>
  <si>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</si>
  <si>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</si>
  <si>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</si>
  <si>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</si>
  <si>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</si>
  <si>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</si>
  <si>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</si>
  <si>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</si>
  <si>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</si>
  <si>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</si>
  <si>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</si>
  <si>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</si>
  <si>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</si>
  <si>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</si>
  <si>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</si>
  <si>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</si>
  <si>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</si>
  <si>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</si>
  <si>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</si>
  <si>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</si>
  <si>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</si>
  <si>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</si>
  <si>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</si>
  <si>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</si>
  <si>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</si>
  <si>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</si>
  <si>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</si>
  <si>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</si>
  <si>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</si>
  <si>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</si>
  <si>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</si>
  <si>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</si>
  <si>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</si>
  <si>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</si>
  <si>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</si>
  <si>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</si>
  <si>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</si>
  <si>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</si>
  <si>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</si>
  <si>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</si>
  <si>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</si>
  <si>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</si>
  <si>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</si>
  <si>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</si>
  <si>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</si>
  <si>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</si>
  <si>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</si>
  <si>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</si>
  <si>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</si>
  <si>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</si>
  <si>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</si>
  <si>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</si>
  <si>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</si>
  <si>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</si>
  <si>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</si>
  <si>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</si>
  <si>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</si>
  <si>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</si>
  <si>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</si>
  <si>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</si>
  <si>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</si>
  <si>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</si>
  <si>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</si>
  <si>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</si>
  <si>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</si>
  <si>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</si>
  <si>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</si>
  <si>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</si>
  <si>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</si>
  <si>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</si>
  <si>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</si>
  <si>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</si>
  <si>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</si>
  <si>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</si>
  <si>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</si>
  <si>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</si>
  <si>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</si>
  <si>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</si>
  <si>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</si>
  <si>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</si>
  <si>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</si>
  <si>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</si>
  <si>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</si>
  <si>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</si>
  <si>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</si>
  <si>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</si>
  <si>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</si>
  <si>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</si>
  <si>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</si>
  <si>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</si>
  <si>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</si>
  <si>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</si>
  <si>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</si>
  <si>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</si>
  <si>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</si>
  <si>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</si>
  <si>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</si>
  <si>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</si>
  <si>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</si>
  <si>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</si>
  <si>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</si>
  <si>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</si>
  <si>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</si>
  <si>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</si>
  <si>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</si>
  <si>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</si>
  <si>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</si>
  <si>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</si>
  <si>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</si>
  <si>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</si>
  <si>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</si>
  <si>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</si>
  <si>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</si>
  <si>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</si>
  <si>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</si>
  <si>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</si>
  <si>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</si>
  <si>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</si>
  <si>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</si>
  <si>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</si>
  <si>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</si>
  <si>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</si>
  <si>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</si>
  <si>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</si>
  <si>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</si>
  <si>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</si>
  <si>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</si>
  <si>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</si>
  <si>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</si>
  <si>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</si>
  <si>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</si>
  <si>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</si>
  <si>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</si>
  <si>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</si>
  <si>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</si>
  <si>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</si>
  <si>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</si>
  <si>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</si>
  <si>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</si>
  <si>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</si>
  <si>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</si>
  <si>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</si>
  <si>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</si>
  <si>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</si>
  <si>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</si>
  <si>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</si>
  <si>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</si>
  <si>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</si>
  <si>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</si>
  <si>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</si>
  <si>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</si>
  <si>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</si>
  <si>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</si>
  <si>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</si>
  <si>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</si>
  <si>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</si>
  <si>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</si>
  <si>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</si>
  <si>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</si>
  <si>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</si>
  <si>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</si>
  <si>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</si>
  <si>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</si>
  <si>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</si>
  <si>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</si>
  <si>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</si>
  <si>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</si>
  <si>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</si>
  <si>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</si>
  <si>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</si>
  <si>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</si>
  <si>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</si>
  <si>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</si>
  <si>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</si>
  <si>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</si>
  <si>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</si>
  <si>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</si>
  <si>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</si>
  <si>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</si>
  <si>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</si>
  <si>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</si>
  <si>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</si>
  <si>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</si>
  <si>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</si>
  <si>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</si>
  <si>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</si>
  <si>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</si>
  <si>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</si>
  <si>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</si>
  <si>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</si>
  <si>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</si>
  <si>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</si>
  <si>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</si>
  <si>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</si>
  <si>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</si>
  <si>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</si>
  <si>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</si>
  <si>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</si>
  <si>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</si>
  <si>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</si>
  <si>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</si>
  <si>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</si>
  <si>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</si>
  <si>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</si>
  <si>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</si>
  <si>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</si>
  <si>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</si>
  <si>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</si>
  <si>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</si>
  <si>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</si>
  <si>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</si>
  <si>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</si>
  <si>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</si>
  <si>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</si>
  <si>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</si>
  <si>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</si>
  <si>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</si>
  <si>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</si>
  <si>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</si>
  <si>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</si>
  <si>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</si>
  <si>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</si>
  <si>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</si>
  <si>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</si>
  <si>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</si>
  <si>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</si>
  <si>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</si>
  <si>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</si>
  <si>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</si>
  <si>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</si>
  <si>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</si>
  <si>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</si>
  <si>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</si>
  <si>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</si>
  <si>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</si>
  <si>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</si>
  <si>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</si>
  <si>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</si>
  <si>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</si>
  <si>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</si>
  <si>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</si>
  <si>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</si>
  <si>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</si>
  <si>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</si>
  <si>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</si>
  <si>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</si>
  <si>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</si>
  <si>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</si>
  <si>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</si>
  <si>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</si>
  <si>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</si>
  <si>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</si>
  <si>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</si>
  <si>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</si>
  <si>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</si>
  <si>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</si>
  <si>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</si>
  <si>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</si>
  <si>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</si>
  <si>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</si>
  <si>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</si>
  <si>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</si>
  <si>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</si>
  <si>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</si>
  <si>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</si>
  <si>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</si>
  <si>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</si>
  <si>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</si>
  <si>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</si>
  <si>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</si>
  <si>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</si>
  <si>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</si>
  <si>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</si>
  <si>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</si>
  <si>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</si>
  <si>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</si>
  <si>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</si>
  <si>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</si>
  <si>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</si>
  <si>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</si>
  <si>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</si>
  <si>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</si>
  <si>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</si>
  <si>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</si>
  <si>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</si>
  <si>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</si>
  <si>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</si>
  <si>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</si>
  <si>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</si>
  <si>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</si>
  <si>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</si>
  <si>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</si>
  <si>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</si>
  <si>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</si>
  <si>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</si>
  <si>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</si>
  <si>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</si>
  <si>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</si>
  <si>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</si>
  <si>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</si>
  <si>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</si>
  <si>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</si>
  <si>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</si>
  <si>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</si>
  <si>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</si>
  <si>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</si>
  <si>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</si>
  <si>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</si>
  <si>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</si>
  <si>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</si>
  <si>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</si>
  <si>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</si>
  <si>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</si>
  <si>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</si>
  <si>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</si>
  <si>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</si>
  <si>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</si>
  <si>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</si>
  <si>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</si>
  <si>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</si>
  <si>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</si>
  <si>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</si>
  <si>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</si>
  <si>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</si>
  <si>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</si>
  <si>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</si>
  <si>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</si>
  <si>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</si>
  <si>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</si>
  <si>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</si>
  <si>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</si>
  <si>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</si>
  <si>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</si>
  <si>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</si>
  <si>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</si>
  <si>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</si>
  <si>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</si>
  <si>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</si>
  <si>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</si>
  <si>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</si>
  <si>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</si>
  <si>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</si>
  <si>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</si>
  <si>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</si>
  <si>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</si>
  <si>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</si>
  <si>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</si>
  <si>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</si>
  <si>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</si>
  <si>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</si>
  <si>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</si>
  <si>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</si>
  <si>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</si>
  <si>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</si>
  <si>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</si>
  <si>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</si>
  <si>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</si>
  <si>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</si>
  <si>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</si>
  <si>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</si>
  <si>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</si>
  <si>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</si>
  <si>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</si>
  <si>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</si>
  <si>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</si>
  <si>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</si>
  <si>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</si>
  <si>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</si>
  <si>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</si>
  <si>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</si>
  <si>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</si>
  <si>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</si>
  <si>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</si>
  <si>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</si>
  <si>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</si>
  <si>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</si>
  <si>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</si>
  <si>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</si>
  <si>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</si>
  <si>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</si>
  <si>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</si>
  <si>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</si>
  <si>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</si>
  <si>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</si>
  <si>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</si>
  <si>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</si>
  <si>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</si>
  <si>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</si>
  <si>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</si>
  <si>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</si>
  <si>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</si>
  <si>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</si>
  <si>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</si>
  <si>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</si>
  <si>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</si>
  <si>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</si>
  <si>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</si>
  <si>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</si>
  <si>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</si>
  <si>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</si>
  <si>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</si>
  <si>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</si>
  <si>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</si>
  <si>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</si>
  <si>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</si>
  <si>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</si>
  <si>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</si>
  <si>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</si>
  <si>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</si>
  <si>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</si>
  <si>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</si>
  <si>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</si>
  <si>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</si>
  <si>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</si>
  <si>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</si>
  <si>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</si>
  <si>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</si>
  <si>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</si>
  <si>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</si>
  <si>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</si>
  <si>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</si>
  <si>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</si>
  <si>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</si>
  <si>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</si>
  <si>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</si>
  <si>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</si>
  <si>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</si>
  <si>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</si>
  <si>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</si>
  <si>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</si>
  <si>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</si>
  <si>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</si>
  <si>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</si>
  <si>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</si>
  <si>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</si>
  <si>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</si>
  <si>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</si>
  <si>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</si>
  <si>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</si>
  <si>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</si>
  <si>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</si>
  <si>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</si>
  <si>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</si>
  <si>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</si>
  <si>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</si>
  <si>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</si>
  <si>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</si>
  <si>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</si>
  <si>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</si>
  <si>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</si>
  <si>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</si>
  <si>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</si>
  <si>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</si>
  <si>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</si>
  <si>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</si>
  <si>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</si>
  <si>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</si>
  <si>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</si>
  <si>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</si>
  <si>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</si>
  <si>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</si>
  <si>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</si>
  <si>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</si>
  <si>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</si>
  <si>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</si>
  <si>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</si>
  <si>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</si>
  <si>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</si>
  <si>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</si>
  <si>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</si>
  <si>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</si>
  <si>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</si>
  <si>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</si>
  <si>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</si>
  <si>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</si>
  <si>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</si>
  <si>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</si>
  <si>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</si>
  <si>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</si>
  <si>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</si>
  <si>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</si>
  <si>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</si>
  <si>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</si>
  <si>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</si>
  <si>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</si>
  <si>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</si>
  <si>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</si>
  <si>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</si>
  <si>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</si>
  <si>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</si>
  <si>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</si>
  <si>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</si>
  <si>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</si>
  <si>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</si>
  <si>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</si>
  <si>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</si>
  <si>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</si>
  <si>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</si>
  <si>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</si>
  <si>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</si>
  <si>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</si>
  <si>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</si>
  <si>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</si>
  <si>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</si>
  <si>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</si>
  <si>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</si>
  <si>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</si>
  <si>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</si>
  <si>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</si>
  <si>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</si>
  <si>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</si>
  <si>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</si>
  <si>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</si>
  <si>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</si>
  <si>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</si>
  <si>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</si>
  <si>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</si>
  <si>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</si>
  <si>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</si>
  <si>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</si>
  <si>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</si>
  <si>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</si>
  <si>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</si>
  <si>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</si>
  <si>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</si>
  <si>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</si>
  <si>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</si>
  <si>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</si>
  <si>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</si>
  <si>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</si>
  <si>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</si>
  <si>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</si>
  <si>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</si>
  <si>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</si>
  <si>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</si>
  <si>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</si>
  <si>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</si>
  <si>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</si>
  <si>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</si>
  <si>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</si>
  <si>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</si>
  <si>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</si>
  <si>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</si>
  <si>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</si>
  <si>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</si>
  <si>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</si>
  <si>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</si>
  <si>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</si>
  <si>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</si>
  <si>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</si>
  <si>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</si>
  <si>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</si>
  <si>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</si>
  <si>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</si>
  <si>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</si>
  <si>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</si>
  <si>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</si>
  <si>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</si>
  <si>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</si>
  <si>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</si>
  <si>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</si>
  <si>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</si>
  <si>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</si>
  <si>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</si>
  <si>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</si>
  <si>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</si>
  <si>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</si>
  <si>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</si>
  <si>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</si>
  <si>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</si>
  <si>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</si>
  <si>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</si>
  <si>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</si>
  <si>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</si>
  <si>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</si>
  <si>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</si>
  <si>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</si>
  <si>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</si>
  <si>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</si>
  <si>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</si>
  <si>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</si>
  <si>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</si>
  <si>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</si>
  <si>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</si>
  <si>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</si>
  <si>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</si>
  <si>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</si>
  <si>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</si>
  <si>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</si>
  <si>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</si>
  <si>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</si>
  <si>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</si>
  <si>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</si>
  <si>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</si>
  <si>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</si>
  <si>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</si>
  <si>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</si>
  <si>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</si>
  <si>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</si>
  <si>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</si>
  <si>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</si>
  <si>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</si>
  <si>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</si>
  <si>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</si>
  <si>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</si>
  <si>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</si>
  <si>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</si>
  <si>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</si>
  <si>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</si>
  <si>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</si>
  <si>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</si>
  <si>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</si>
  <si>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</si>
  <si>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</si>
  <si>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</si>
  <si>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</si>
  <si>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</si>
  <si>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</si>
  <si>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</si>
  <si>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</si>
  <si>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</si>
  <si>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</si>
  <si>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</si>
  <si>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</si>
  <si>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</si>
  <si>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</si>
  <si>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</si>
  <si>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</si>
  <si>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</si>
  <si>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</si>
  <si>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</si>
  <si>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</si>
  <si>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</si>
  <si>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</si>
  <si>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</si>
  <si>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</si>
  <si>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</si>
  <si>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</si>
  <si>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</si>
  <si>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</si>
  <si>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</si>
  <si>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</si>
  <si>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</si>
  <si>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</si>
  <si>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</si>
  <si>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</si>
  <si>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</si>
  <si>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</si>
  <si>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</si>
  <si>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</si>
  <si>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</si>
  <si>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</si>
  <si>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</si>
  <si>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</si>
  <si>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</si>
  <si>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</si>
  <si>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</si>
  <si>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</si>
  <si>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</si>
  <si>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</si>
  <si>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</si>
  <si>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</si>
  <si>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</si>
  <si>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</si>
  <si>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</si>
  <si>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</si>
  <si>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</si>
  <si>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</si>
  <si>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</si>
  <si>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</si>
  <si>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</si>
  <si>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</si>
  <si>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</si>
  <si>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</si>
  <si>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</si>
  <si>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</si>
  <si>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</si>
  <si>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</si>
  <si>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</si>
  <si>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</si>
  <si>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</si>
  <si>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</si>
  <si>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</si>
  <si>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</si>
  <si>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</si>
  <si>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</si>
  <si>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</si>
  <si>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</si>
  <si>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</si>
  <si>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</si>
  <si>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</si>
  <si>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</si>
  <si>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</si>
  <si>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</si>
  <si>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</si>
  <si>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</si>
  <si>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</si>
  <si>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</si>
  <si>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</si>
  <si>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</si>
  <si>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</si>
  <si>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</si>
  <si>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</si>
  <si>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</si>
  <si>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</si>
  <si>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</si>
  <si>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</si>
  <si>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</si>
  <si>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</si>
  <si>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</si>
  <si>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</si>
  <si>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</si>
  <si>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</si>
  <si>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</si>
  <si>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</si>
  <si>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</si>
  <si>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</si>
  <si>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</si>
  <si>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</si>
  <si>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</si>
  <si>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</si>
  <si>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</si>
  <si>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</si>
  <si>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</si>
  <si>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</si>
  <si>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</si>
  <si>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</si>
  <si>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</si>
  <si>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</si>
  <si>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</si>
  <si>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</si>
  <si>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</si>
  <si>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</si>
  <si>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</si>
  <si>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</si>
  <si>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</si>
  <si>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</si>
  <si>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</si>
  <si>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</si>
  <si>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</si>
  <si>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</si>
  <si>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</si>
  <si>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</si>
  <si>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</si>
  <si>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</si>
  <si>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</si>
  <si>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</si>
  <si>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</si>
  <si>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</si>
  <si>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</si>
  <si>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</si>
  <si>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</si>
  <si>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</si>
  <si>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</si>
  <si>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</si>
  <si>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</si>
  <si>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</si>
  <si>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</si>
  <si>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</si>
  <si>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</si>
  <si>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</si>
  <si>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</si>
  <si>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</si>
  <si>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</si>
  <si>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</si>
  <si>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</si>
  <si>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</si>
  <si>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</si>
  <si>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</si>
  <si>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</si>
  <si>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</si>
  <si>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</si>
  <si>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</si>
  <si>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</si>
  <si>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</si>
  <si>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</si>
  <si>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</si>
  <si>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</si>
  <si>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</si>
  <si>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</si>
  <si>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</si>
  <si>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</si>
  <si>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</si>
  <si>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</si>
  <si>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</si>
  <si>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</si>
  <si>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</si>
  <si>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</si>
  <si>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</si>
  <si>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</si>
  <si>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</si>
  <si>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</si>
  <si>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</si>
  <si>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</si>
  <si>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</si>
  <si>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</si>
  <si>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</si>
  <si>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</si>
  <si>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</si>
  <si>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</si>
  <si>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</si>
  <si>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</si>
  <si>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</si>
  <si>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</si>
  <si>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</si>
  <si>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</si>
  <si>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</si>
  <si>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</si>
  <si>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</si>
  <si>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</si>
  <si>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</si>
  <si>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</si>
  <si>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</si>
  <si>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</si>
  <si>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</si>
  <si>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</si>
  <si>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</si>
  <si>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</si>
  <si>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</si>
  <si>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</si>
  <si>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</si>
  <si>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</si>
  <si>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</si>
  <si>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</si>
  <si>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</si>
  <si>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</si>
  <si>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</si>
  <si>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</si>
  <si>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</si>
  <si>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</si>
  <si>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</si>
  <si>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</si>
  <si>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</si>
  <si>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</si>
  <si>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</si>
  <si>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</si>
  <si>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</si>
  <si>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</si>
  <si>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</si>
  <si>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</si>
  <si>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</si>
  <si>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</si>
  <si>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</si>
  <si>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</si>
  <si>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</si>
  <si>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</si>
  <si>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</si>
  <si>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</si>
  <si>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</si>
  <si>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</si>
  <si>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</si>
  <si>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</si>
  <si>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</si>
  <si>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</si>
  <si>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</si>
  <si>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</si>
  <si>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</si>
  <si>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</si>
  <si>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</si>
  <si>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</si>
  <si>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</si>
  <si>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</si>
  <si>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</si>
  <si>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</si>
  <si>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</si>
  <si>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</si>
  <si>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</si>
  <si>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</si>
  <si>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</si>
  <si>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</si>
  <si>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</si>
  <si>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</si>
  <si>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</si>
  <si>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</si>
  <si>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</si>
  <si>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</si>
  <si>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</si>
  <si>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</si>
  <si>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</si>
  <si>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</si>
  <si>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</si>
  <si>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</si>
  <si>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</si>
  <si>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</si>
  <si>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</si>
  <si>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</si>
  <si>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</si>
  <si>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</si>
  <si>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</si>
  <si>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</si>
  <si>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</si>
  <si>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</si>
  <si>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</si>
  <si>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</si>
  <si>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</si>
  <si>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</si>
  <si>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</si>
  <si>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</si>
  <si>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</si>
  <si>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</si>
  <si>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</si>
  <si>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</si>
  <si>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</si>
  <si>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</si>
  <si>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</si>
  <si>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</si>
  <si>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</si>
  <si>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</si>
  <si>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</si>
  <si>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</si>
  <si>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</si>
  <si>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</si>
  <si>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</si>
  <si>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</si>
  <si>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</si>
  <si>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</si>
  <si>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</si>
  <si>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</si>
  <si>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</si>
  <si>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</si>
  <si>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</si>
  <si>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</si>
  <si>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</si>
  <si>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</si>
  <si>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</si>
  <si>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</si>
  <si>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</si>
  <si>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</si>
  <si>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</si>
  <si>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</si>
  <si>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</si>
  <si>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</si>
  <si>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</si>
  <si>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</si>
  <si>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</si>
  <si>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</si>
  <si>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</si>
  <si>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</si>
  <si>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</si>
  <si>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</si>
  <si>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</si>
  <si>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</si>
  <si>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</si>
  <si>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</si>
  <si>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</si>
  <si>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</si>
  <si>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</si>
  <si>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</si>
  <si>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</si>
  <si>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</si>
  <si>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</si>
  <si>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</si>
  <si>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</si>
  <si>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</si>
  <si>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</si>
  <si>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</si>
  <si>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</si>
  <si>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</si>
  <si>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</si>
  <si>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</si>
  <si>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</si>
  <si>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</si>
  <si>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</si>
  <si>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</si>
  <si>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</si>
  <si>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</si>
  <si>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</si>
  <si>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</si>
  <si>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</si>
  <si>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</si>
  <si>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</si>
  <si>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</si>
  <si>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</si>
  <si>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</si>
  <si>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</si>
  <si>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</si>
  <si>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</si>
  <si>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</si>
  <si>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</si>
  <si>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</si>
  <si>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</si>
  <si>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</si>
  <si>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</si>
  <si>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</si>
  <si>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</si>
  <si>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</si>
  <si>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</si>
  <si>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</si>
  <si>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</si>
  <si>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</si>
  <si>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</si>
  <si>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</si>
  <si>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</si>
  <si>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</si>
  <si>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</si>
  <si>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</si>
  <si>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</si>
  <si>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</si>
  <si>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</si>
  <si>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</si>
  <si>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</si>
  <si>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</si>
  <si>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</si>
  <si>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</si>
  <si>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</si>
  <si>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</si>
  <si>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</si>
  <si>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</si>
  <si>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</si>
  <si>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</si>
  <si>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</si>
  <si>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</si>
  <si>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</si>
  <si>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</si>
  <si>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</si>
  <si>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</si>
  <si>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</si>
  <si>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</si>
  <si>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</si>
  <si>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</si>
  <si>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</si>
  <si>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</si>
  <si>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</si>
  <si>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</si>
  <si>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</si>
  <si>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</si>
  <si>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</si>
  <si>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</si>
  <si>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</si>
  <si>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</si>
  <si>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</si>
  <si>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</si>
  <si>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</si>
  <si>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</si>
  <si>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</si>
  <si>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</si>
  <si>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</si>
  <si>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</si>
  <si>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</si>
  <si>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</si>
  <si>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</si>
  <si>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</si>
  <si>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</si>
  <si>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</si>
  <si>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</si>
  <si>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</si>
  <si>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</si>
  <si>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</si>
  <si>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</si>
  <si>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</si>
  <si>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</si>
  <si>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</si>
  <si>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</si>
  <si>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</si>
  <si>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</si>
  <si>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</si>
  <si>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</si>
  <si>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</si>
  <si>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</si>
  <si>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</si>
  <si>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</si>
  <si>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</si>
  <si>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</si>
  <si>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</si>
  <si>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</si>
  <si>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</si>
  <si>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</si>
  <si>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</si>
  <si>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</si>
  <si>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</si>
  <si>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</si>
  <si>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</si>
  <si>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</si>
  <si>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</si>
  <si>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</si>
  <si>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</si>
  <si>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</si>
  <si>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</si>
  <si>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</si>
  <si>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</si>
  <si>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</si>
  <si>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</si>
  <si>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</si>
  <si>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</si>
  <si>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</si>
  <si>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</si>
  <si>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</si>
  <si>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</si>
  <si>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</si>
  <si>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</si>
  <si>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</si>
  <si>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</si>
  <si>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</si>
  <si>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</si>
  <si>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</si>
  <si>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</si>
  <si>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</si>
  <si>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</si>
  <si>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</si>
  <si>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</si>
  <si>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</si>
  <si>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</si>
  <si>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</si>
  <si>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</si>
  <si>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</si>
  <si>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</si>
  <si>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</si>
  <si>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</si>
  <si>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</si>
  <si>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</si>
  <si>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</si>
  <si>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</si>
  <si>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</si>
  <si>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</si>
  <si>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</si>
  <si>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</si>
  <si>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</si>
  <si>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</si>
  <si>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</si>
  <si>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</si>
  <si>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</si>
  <si>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</si>
  <si>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</si>
  <si>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</si>
  <si>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</si>
  <si>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</si>
  <si>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</si>
  <si>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</si>
  <si>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</si>
  <si>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</si>
  <si>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</si>
  <si>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</si>
  <si>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</si>
  <si>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</si>
  <si>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</si>
  <si>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</si>
  <si>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</si>
  <si>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</si>
  <si>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</si>
  <si>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</si>
  <si>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</si>
  <si>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</si>
  <si>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</si>
  <si>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</si>
  <si>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</si>
  <si>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</si>
  <si>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</si>
  <si>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</si>
  <si>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</si>
  <si>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</si>
  <si>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</si>
  <si>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</si>
  <si>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</si>
  <si>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</si>
  <si>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</si>
  <si>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</si>
  <si>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</si>
  <si>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</si>
  <si>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</si>
  <si>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</si>
  <si>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</si>
  <si>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</si>
  <si>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</si>
  <si>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</si>
  <si>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</si>
  <si>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</si>
  <si>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</si>
  <si>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</si>
  <si>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</si>
  <si>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</si>
  <si>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</si>
  <si>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</si>
  <si>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</si>
  <si>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</si>
  <si>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</si>
  <si>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</si>
  <si>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</si>
  <si>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</si>
  <si>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</si>
  <si>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</si>
  <si>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</si>
  <si>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</si>
  <si>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</si>
  <si>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</si>
  <si>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</si>
  <si>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</si>
  <si>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</si>
  <si>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</si>
  <si>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</si>
  <si>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</si>
  <si>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</si>
  <si>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</si>
  <si>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</si>
  <si>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</si>
  <si>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</si>
  <si>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</si>
  <si>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</si>
  <si>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</si>
  <si>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</si>
  <si>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</si>
  <si>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</si>
  <si>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</si>
  <si>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</si>
  <si>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</si>
  <si>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</si>
  <si>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</si>
  <si>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</si>
  <si>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</si>
  <si>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</si>
  <si>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</si>
  <si>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</si>
  <si>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</si>
  <si>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</si>
  <si>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</si>
  <si>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</si>
  <si>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</si>
  <si>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</si>
  <si>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</si>
  <si>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</si>
  <si>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</si>
  <si>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</si>
  <si>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</si>
  <si>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</si>
  <si>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</si>
  <si>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</si>
  <si>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</si>
  <si>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</si>
  <si>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</si>
  <si>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</si>
  <si>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</si>
  <si>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</si>
  <si>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</si>
  <si>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</si>
  <si>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</si>
  <si>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</si>
  <si>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</si>
  <si>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</si>
  <si>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</si>
  <si>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</si>
  <si>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</si>
  <si>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</si>
  <si>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</si>
  <si>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</si>
  <si>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</si>
  <si>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</si>
  <si>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</si>
  <si>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</si>
  <si>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</si>
  <si>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</si>
  <si>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</si>
  <si>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</si>
  <si>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</si>
  <si>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</si>
  <si>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</si>
  <si>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</si>
  <si>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</si>
  <si>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</si>
  <si>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</si>
  <si>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</si>
  <si>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</si>
  <si>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</si>
  <si>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</si>
  <si>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</si>
  <si>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</si>
  <si>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</si>
  <si>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</si>
  <si>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</si>
  <si>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</si>
  <si>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</si>
  <si>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</si>
  <si>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</si>
  <si>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</si>
  <si>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</si>
  <si>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</si>
  <si>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</si>
  <si>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</si>
  <si>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</si>
  <si>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</si>
  <si>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</si>
  <si>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</si>
  <si>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</si>
  <si>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</si>
  <si>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</si>
  <si>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</si>
  <si>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</si>
  <si>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</si>
  <si>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</si>
  <si>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</si>
  <si>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</si>
  <si>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</si>
  <si>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</si>
  <si>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</si>
  <si>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</si>
  <si>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</si>
  <si>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</si>
  <si>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</si>
  <si>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</si>
  <si>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</si>
  <si>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</si>
  <si>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</si>
  <si>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</si>
  <si>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</si>
  <si>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</si>
  <si>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</si>
  <si>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</si>
  <si>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</si>
  <si>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</si>
  <si>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</si>
  <si>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</si>
  <si>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</si>
  <si>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</si>
  <si>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</si>
  <si>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</si>
  <si>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</si>
  <si>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</si>
  <si>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</si>
  <si>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</si>
  <si>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</si>
  <si>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</si>
  <si>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</si>
  <si>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</si>
  <si>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</si>
  <si>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</si>
  <si>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</si>
  <si>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</si>
  <si>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</si>
  <si>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</si>
  <si>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</si>
  <si>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</si>
  <si>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</si>
  <si>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</si>
  <si>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</si>
  <si>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</si>
  <si>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</si>
  <si>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</si>
  <si>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</si>
  <si>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</si>
  <si>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</si>
  <si>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</si>
  <si>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</si>
  <si>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</si>
  <si>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</si>
  <si>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</si>
  <si>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</si>
  <si>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</si>
  <si>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</si>
  <si>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</si>
  <si>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</si>
  <si>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</si>
  <si>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</si>
  <si>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</si>
  <si>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</si>
  <si>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</si>
  <si>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</si>
  <si>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</si>
  <si>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</si>
  <si>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</si>
  <si>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</si>
  <si>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</si>
  <si>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</si>
  <si>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</si>
  <si>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</si>
  <si>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</si>
  <si>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</si>
  <si>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</si>
  <si>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</si>
  <si>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</si>
  <si>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</si>
  <si>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</si>
  <si>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</si>
  <si>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</si>
  <si>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</si>
  <si>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</si>
  <si>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</si>
  <si>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</si>
  <si>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</si>
  <si>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</si>
  <si>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</si>
  <si>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</si>
  <si>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</si>
  <si>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</si>
  <si>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</si>
  <si>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</si>
  <si>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</si>
  <si>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</si>
  <si>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</si>
  <si>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</si>
  <si>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</si>
  <si>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</si>
  <si>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</si>
  <si>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</si>
  <si>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</si>
  <si>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</si>
  <si>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</si>
  <si>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</si>
  <si>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</si>
  <si>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</si>
  <si>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</si>
  <si>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</si>
  <si>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</si>
  <si>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</si>
  <si>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</si>
  <si>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</si>
  <si>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</si>
  <si>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</si>
  <si>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</si>
  <si>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</si>
  <si>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</si>
  <si>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</si>
  <si>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</si>
  <si>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</si>
  <si>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</si>
  <si>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</si>
  <si>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</si>
  <si>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</si>
  <si>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</si>
  <si>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</si>
  <si>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</si>
  <si>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</si>
  <si>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</si>
  <si>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</si>
  <si>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</si>
  <si>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</si>
  <si>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</si>
  <si>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</si>
  <si>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</si>
  <si>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</si>
  <si>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</si>
  <si>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</si>
  <si>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</si>
  <si>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</si>
  <si>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</si>
  <si>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</si>
  <si>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</si>
  <si>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</si>
  <si>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</si>
  <si>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</si>
  <si>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</si>
  <si>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</si>
  <si>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</si>
  <si>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</si>
  <si>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</si>
  <si>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</si>
  <si>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</si>
  <si>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</si>
  <si>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</si>
  <si>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</si>
  <si>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</si>
  <si>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</si>
  <si>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</si>
  <si>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</si>
  <si>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</si>
  <si>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</si>
  <si>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</si>
  <si>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</si>
  <si>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</si>
  <si>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</si>
  <si>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</si>
  <si>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</si>
  <si>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</si>
  <si>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</si>
  <si>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</si>
  <si>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</si>
  <si>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</si>
  <si>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</si>
  <si>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</si>
  <si>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</si>
  <si>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</si>
  <si>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</si>
  <si>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</si>
  <si>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</si>
  <si>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</si>
  <si>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</si>
  <si>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</si>
  <si>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</si>
  <si>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</si>
  <si>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</si>
  <si>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</si>
  <si>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</si>
  <si>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</si>
  <si>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</si>
  <si>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</si>
  <si>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</si>
  <si>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</si>
  <si>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</si>
  <si>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</si>
  <si>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</si>
  <si>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</si>
  <si>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</si>
  <si>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</si>
  <si>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</si>
  <si>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</si>
  <si>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</si>
  <si>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</si>
  <si>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</si>
  <si>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</si>
  <si>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</si>
  <si>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</si>
  <si>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</si>
  <si>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</si>
  <si>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</si>
  <si>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</si>
  <si>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</si>
  <si>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</si>
  <si>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</si>
  <si>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</si>
  <si>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</si>
  <si>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</si>
  <si>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</si>
  <si>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</si>
  <si>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</si>
  <si>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</si>
  <si>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</si>
  <si>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</si>
  <si>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</si>
  <si>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</si>
  <si>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</si>
  <si>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</si>
  <si>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</si>
  <si>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</si>
  <si>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</si>
  <si>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</si>
  <si>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</si>
  <si>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</si>
  <si>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</si>
  <si>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</si>
  <si>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</si>
  <si>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</si>
  <si>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</si>
  <si>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</si>
  <si>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</si>
  <si>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</si>
  <si>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</si>
  <si>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</si>
  <si>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</si>
  <si>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</si>
  <si>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</si>
  <si>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</si>
  <si>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</si>
  <si>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</si>
  <si>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</si>
  <si>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</si>
  <si>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</si>
  <si>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</si>
  <si>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</si>
  <si>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</si>
  <si>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</si>
  <si>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</si>
  <si>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</si>
  <si>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</si>
  <si>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</si>
  <si>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</si>
  <si>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</si>
  <si>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</si>
  <si>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</si>
  <si>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</si>
  <si>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</si>
  <si>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</si>
  <si>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</si>
  <si>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</si>
  <si>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</si>
  <si>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</si>
  <si>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</si>
  <si>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</si>
  <si>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</si>
  <si>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</si>
  <si>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</si>
  <si>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</si>
  <si>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</si>
  <si>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</si>
  <si>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</si>
  <si>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</si>
  <si>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</si>
  <si>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</si>
  <si>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</si>
  <si>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</si>
  <si>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</si>
  <si>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</si>
  <si>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</si>
  <si>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</si>
  <si>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</si>
  <si>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</si>
  <si>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</si>
  <si>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</si>
  <si>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</si>
  <si>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</si>
  <si>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</si>
  <si>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</si>
  <si>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</si>
  <si>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</si>
  <si>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</si>
  <si>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</si>
  <si>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</si>
  <si>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</si>
  <si>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</si>
  <si>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</si>
  <si>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</si>
  <si>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</si>
  <si>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</si>
  <si>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</si>
  <si>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</si>
  <si>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</si>
  <si>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</si>
  <si>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</si>
  <si>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</si>
  <si>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</si>
  <si>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</si>
  <si>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</si>
  <si>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</si>
  <si>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</si>
  <si>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</si>
  <si>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</si>
  <si>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</si>
  <si>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</si>
  <si>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</si>
  <si>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</si>
  <si>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</si>
  <si>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</si>
  <si>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</si>
  <si>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</si>
  <si>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</si>
  <si>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</si>
  <si>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</si>
  <si>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</si>
  <si>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</si>
  <si>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</si>
  <si>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</si>
  <si>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</si>
  <si>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</si>
  <si>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</si>
  <si>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</si>
  <si>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</si>
  <si>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</si>
  <si>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</si>
  <si>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</si>
  <si>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</si>
  <si>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</si>
  <si>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</si>
  <si>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</si>
  <si>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</si>
  <si>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</si>
  <si>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</si>
  <si>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</si>
  <si>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</si>
  <si>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</si>
  <si>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</si>
  <si>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</si>
  <si>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</si>
  <si>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</si>
  <si>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</si>
  <si>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</si>
  <si>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</si>
  <si>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</si>
  <si>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</si>
  <si>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</si>
  <si>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</si>
  <si>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</si>
  <si>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</si>
  <si>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</si>
  <si>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</si>
  <si>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</si>
  <si>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</si>
  <si>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</si>
  <si>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</si>
  <si>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</si>
  <si>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</si>
  <si>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</si>
  <si>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</si>
  <si>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</si>
  <si>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</si>
  <si>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</si>
  <si>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</si>
  <si>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</si>
  <si>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</si>
  <si>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</si>
  <si>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</si>
  <si>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</si>
  <si>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</si>
  <si>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</si>
  <si>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</si>
  <si>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</si>
  <si>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</si>
  <si>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</si>
  <si>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</si>
  <si>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</si>
  <si>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</si>
  <si>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</si>
  <si>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</si>
  <si>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</si>
  <si>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</si>
  <si>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</si>
  <si>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</si>
  <si>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</si>
  <si>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</si>
  <si>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</si>
  <si>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</si>
  <si>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</si>
  <si>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</si>
  <si>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</si>
  <si>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</si>
  <si>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</si>
  <si>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</si>
  <si>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</si>
  <si>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</si>
  <si>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</si>
  <si>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</si>
  <si>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</si>
  <si>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</si>
  <si>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</si>
  <si>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</si>
  <si>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</si>
  <si>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</si>
  <si>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</si>
  <si>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</si>
  <si>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</si>
  <si>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</si>
  <si>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</si>
  <si>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</si>
  <si>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</si>
  <si>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</si>
  <si>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</si>
  <si>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</si>
  <si>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</si>
  <si>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</si>
  <si>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</si>
  <si>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</si>
  <si>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</si>
  <si>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</si>
  <si>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</si>
  <si>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</si>
  <si>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</si>
  <si>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</si>
  <si>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</si>
  <si>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</si>
  <si>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</si>
  <si>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</si>
  <si>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</si>
  <si>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</si>
  <si>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</si>
  <si>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</si>
  <si>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</si>
  <si>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</si>
  <si>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</si>
  <si>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</si>
  <si>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</si>
  <si>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</si>
  <si>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</si>
  <si>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</si>
  <si>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</si>
  <si>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</si>
  <si>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</si>
  <si>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</si>
  <si>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</si>
  <si>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</si>
  <si>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</si>
  <si>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</si>
  <si>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</si>
  <si>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</si>
  <si>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</si>
  <si>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</si>
  <si>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</si>
  <si>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</si>
  <si>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</si>
  <si>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</si>
  <si>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</si>
  <si>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</si>
  <si>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</si>
  <si>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</si>
  <si>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</si>
  <si>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</si>
  <si>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</si>
  <si>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</si>
  <si>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</si>
  <si>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</si>
  <si>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</si>
  <si>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</si>
  <si>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</si>
  <si>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</si>
  <si>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</si>
  <si>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</si>
  <si>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</si>
  <si>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</si>
  <si>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</si>
  <si>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</si>
  <si>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</si>
  <si>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</si>
  <si>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</si>
  <si>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</si>
  <si>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</si>
  <si>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</si>
  <si>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</si>
  <si>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</si>
  <si>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</si>
  <si>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</si>
  <si>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</si>
  <si>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</si>
  <si>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</si>
  <si>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</si>
  <si>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</si>
  <si>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</si>
  <si>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</si>
  <si>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</si>
  <si>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</si>
  <si>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</si>
  <si>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</si>
  <si>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</si>
  <si>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</si>
  <si>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</si>
  <si>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</si>
  <si>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</si>
  <si>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</si>
  <si>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</si>
  <si>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</si>
  <si>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</si>
  <si>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</si>
  <si>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</si>
  <si>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</si>
  <si>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</si>
  <si>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</si>
  <si>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</si>
  <si>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</si>
  <si>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</si>
  <si>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</si>
  <si>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</si>
  <si>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</si>
  <si>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</si>
  <si>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</si>
  <si>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</si>
  <si>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</si>
  <si>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</si>
  <si>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</si>
  <si>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</si>
  <si>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</si>
  <si>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</si>
  <si>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</si>
  <si>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</si>
  <si>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</si>
  <si>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</si>
  <si>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</si>
  <si>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</si>
  <si>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</si>
  <si>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</si>
  <si>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</si>
  <si>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</si>
  <si>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</si>
  <si>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</si>
  <si>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</si>
  <si>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</si>
  <si>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</si>
  <si>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</si>
  <si>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</si>
  <si>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</si>
  <si>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</si>
  <si>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</si>
  <si>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</si>
  <si>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</si>
  <si>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</si>
  <si>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</si>
  <si>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</si>
  <si>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</si>
  <si>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</si>
  <si>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</si>
  <si>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</si>
  <si>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</si>
  <si>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</si>
  <si>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</si>
  <si>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</si>
  <si>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</si>
  <si>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</si>
  <si>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</si>
  <si>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</si>
  <si>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</si>
  <si>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</si>
  <si>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</si>
  <si>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</si>
  <si>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</si>
  <si>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</si>
  <si>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</si>
  <si>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</si>
  <si>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</si>
  <si>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</si>
  <si>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</si>
  <si>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</si>
  <si>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</si>
  <si>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</si>
  <si>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</si>
  <si>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</si>
  <si>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</si>
  <si>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</si>
  <si>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</si>
  <si>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</si>
  <si>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</si>
  <si>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</si>
  <si>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</si>
  <si>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</si>
  <si>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</si>
  <si>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</si>
  <si>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</si>
  <si>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</si>
  <si>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</si>
  <si>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</si>
  <si>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</si>
  <si>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</si>
  <si>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</si>
  <si>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</si>
  <si>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</si>
  <si>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</si>
  <si>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</si>
  <si>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</si>
  <si>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</si>
  <si>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</si>
  <si>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</si>
  <si>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</si>
  <si>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</si>
  <si>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</si>
  <si>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</si>
  <si>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</si>
  <si>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</si>
  <si>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</si>
  <si>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</si>
  <si>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</si>
  <si>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</si>
  <si>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</si>
  <si>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</si>
  <si>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</si>
  <si>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</si>
  <si>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</si>
  <si>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</si>
  <si>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</si>
  <si>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</si>
  <si>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</si>
  <si>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</si>
  <si>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</si>
  <si>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</si>
  <si>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</si>
  <si>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</si>
  <si>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</si>
  <si>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</si>
  <si>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</si>
  <si>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</si>
  <si>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</si>
  <si>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</si>
  <si>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</si>
  <si>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</si>
  <si>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</si>
  <si>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</si>
  <si>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</si>
  <si>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</si>
  <si>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</si>
  <si>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</si>
  <si>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</si>
  <si>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</si>
  <si>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</si>
  <si>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</si>
  <si>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</si>
  <si>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</si>
  <si>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</si>
  <si>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</si>
  <si>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</si>
  <si>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</si>
  <si>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</si>
  <si>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</si>
  <si>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</si>
  <si>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</si>
  <si>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</si>
  <si>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</si>
  <si>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</si>
  <si>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</si>
  <si>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</si>
  <si>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</si>
  <si>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</si>
  <si>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</si>
  <si>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</si>
  <si>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</si>
  <si>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</si>
  <si>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</si>
  <si>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</si>
  <si>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</si>
  <si>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</si>
  <si>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</si>
  <si>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</si>
  <si>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</si>
  <si>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</si>
  <si>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</si>
  <si>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</si>
  <si>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</si>
  <si>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</si>
  <si>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</si>
  <si>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</si>
  <si>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</si>
  <si>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</si>
  <si>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</si>
  <si>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</si>
  <si>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</si>
  <si>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</si>
  <si>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</si>
  <si>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</si>
  <si>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</si>
  <si>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</si>
  <si>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</si>
  <si>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</si>
  <si>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</si>
  <si>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</si>
  <si>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</si>
  <si>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</si>
  <si>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</si>
  <si>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</si>
  <si>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</si>
  <si>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</si>
  <si>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</si>
  <si>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</si>
  <si>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</si>
  <si>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</si>
  <si>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</si>
  <si>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</si>
  <si>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</si>
  <si>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</si>
  <si>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</si>
  <si>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</si>
  <si>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</si>
  <si>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</si>
  <si>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</si>
  <si>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</si>
  <si>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</si>
  <si>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</si>
  <si>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</si>
  <si>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</si>
  <si>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</si>
  <si>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</si>
  <si>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</si>
  <si>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</si>
  <si>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</si>
  <si>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</si>
  <si>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</si>
  <si>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</si>
  <si>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</si>
  <si>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</si>
  <si>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</si>
  <si>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</si>
  <si>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</si>
  <si>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</si>
  <si>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</si>
  <si>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</si>
  <si>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</si>
  <si>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</si>
  <si>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</si>
  <si>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</si>
  <si>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</si>
  <si>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</si>
  <si>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</si>
  <si>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</si>
  <si>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</si>
  <si>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</si>
  <si>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</si>
  <si>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</si>
  <si>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</si>
  <si>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</si>
  <si>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</si>
  <si>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</si>
  <si>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</si>
  <si>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</si>
  <si>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</si>
  <si>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</si>
  <si>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</si>
  <si>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</si>
  <si>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</si>
  <si>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</si>
  <si>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</si>
  <si>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</si>
  <si>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</si>
  <si>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</si>
  <si>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</si>
  <si>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</si>
  <si>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</si>
  <si>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</si>
  <si>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</si>
  <si>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</si>
  <si>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</si>
  <si>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</si>
  <si>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</si>
  <si>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</si>
  <si>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</si>
  <si>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</si>
  <si>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</si>
  <si>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</si>
  <si>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</si>
  <si>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</si>
  <si>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</si>
  <si>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</si>
  <si>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</si>
  <si>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</si>
  <si>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</si>
  <si>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</si>
  <si>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</si>
  <si>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</si>
  <si>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</si>
  <si>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</si>
  <si>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</si>
  <si>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</si>
  <si>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</si>
  <si>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</si>
  <si>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</si>
  <si>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</si>
  <si>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</si>
  <si>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</si>
  <si>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</si>
  <si>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</si>
  <si>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</si>
  <si>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</si>
  <si>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</si>
  <si>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</si>
  <si>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</si>
  <si>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</si>
  <si>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</si>
  <si>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</si>
  <si>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</si>
  <si>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</si>
  <si>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</si>
  <si>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</si>
  <si>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</si>
  <si>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</si>
  <si>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</si>
  <si>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</si>
  <si>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</si>
  <si>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</si>
  <si>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</si>
  <si>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</si>
  <si>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</si>
  <si>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</si>
  <si>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</si>
  <si>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</si>
  <si>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</si>
  <si>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</si>
  <si>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</si>
  <si>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</si>
  <si>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</si>
  <si>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</si>
  <si>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</si>
  <si>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</si>
  <si>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</si>
  <si>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</si>
  <si>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</si>
  <si>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</si>
  <si>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</si>
  <si>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</si>
  <si>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</si>
  <si>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</si>
  <si>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</si>
  <si>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</si>
  <si>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</si>
  <si>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</si>
  <si>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</si>
  <si>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</si>
  <si>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</si>
  <si>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</si>
  <si>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</si>
  <si>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</si>
  <si>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</si>
  <si>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</si>
  <si>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</si>
  <si>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</si>
  <si>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</si>
  <si>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</si>
  <si>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</si>
  <si>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</si>
  <si>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</si>
  <si>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</si>
  <si>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</si>
  <si>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</si>
  <si>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</si>
  <si>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</si>
  <si>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</si>
  <si>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</si>
  <si>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</si>
  <si>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</si>
  <si>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</si>
  <si>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</si>
  <si>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</si>
  <si>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</si>
  <si>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</si>
  <si>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</si>
  <si>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</si>
  <si>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</si>
  <si>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</si>
  <si>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</si>
  <si>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</si>
  <si>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</si>
  <si>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</si>
  <si>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</si>
  <si>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</si>
  <si>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</si>
  <si>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</si>
  <si>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</si>
  <si>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</si>
  <si>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</si>
  <si>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</si>
  <si>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</si>
  <si>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</si>
  <si>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</si>
  <si>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</si>
  <si>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</si>
  <si>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</si>
  <si>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</si>
  <si>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</si>
  <si>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</si>
  <si>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</si>
  <si>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</si>
  <si>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</si>
  <si>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</si>
  <si>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</si>
  <si>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</si>
  <si>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</si>
  <si>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</si>
  <si>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</si>
  <si>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</si>
  <si>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</si>
  <si>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</si>
  <si>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</si>
  <si>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</si>
  <si>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</si>
  <si>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</si>
  <si>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</si>
  <si>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</si>
  <si>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</si>
  <si>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</si>
  <si>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</si>
  <si>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</si>
  <si>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</si>
  <si>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</si>
  <si>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</si>
  <si>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</si>
  <si>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</si>
  <si>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</si>
  <si>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</si>
  <si>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</si>
  <si>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</si>
  <si>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</si>
  <si>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</si>
  <si>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</si>
  <si>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</si>
  <si>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</si>
  <si>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</si>
  <si>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</si>
  <si>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</si>
  <si>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</si>
  <si>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</si>
  <si>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</si>
  <si>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</si>
  <si>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</si>
  <si>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</si>
  <si>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</si>
  <si>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</si>
  <si>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</si>
  <si>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</si>
  <si>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</si>
  <si>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</si>
  <si>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</si>
  <si>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</si>
  <si>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</si>
  <si>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</si>
  <si>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</si>
  <si>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</si>
  <si>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</si>
  <si>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</si>
  <si>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</si>
  <si>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</si>
  <si>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</si>
  <si>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</si>
  <si>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</si>
  <si>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</si>
  <si>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</si>
  <si>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</si>
  <si>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</si>
  <si>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</si>
  <si>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</si>
  <si>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</si>
  <si>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</si>
  <si>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</si>
  <si>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</si>
  <si>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</si>
  <si>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</si>
  <si>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</si>
  <si>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</si>
  <si>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</si>
  <si>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</si>
  <si>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</si>
  <si>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</si>
  <si>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</si>
  <si>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</si>
  <si>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</si>
  <si>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</si>
  <si>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</si>
  <si>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</si>
  <si>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</si>
  <si>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</si>
  <si>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</si>
  <si>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</si>
  <si>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</si>
  <si>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</si>
  <si>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</si>
  <si>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</si>
  <si>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</si>
  <si>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</si>
  <si>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</si>
  <si>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</si>
  <si>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</si>
  <si>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</si>
  <si>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</si>
  <si>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</si>
  <si>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</si>
  <si>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</si>
  <si>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</si>
  <si>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</si>
  <si>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</si>
  <si>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</si>
  <si>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</si>
  <si>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</si>
  <si>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</si>
  <si>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</si>
  <si>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</si>
  <si>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</si>
  <si>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</si>
  <si>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</si>
  <si>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</si>
  <si>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</si>
  <si>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</si>
  <si>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</si>
  <si>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</si>
  <si>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</si>
  <si>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</si>
  <si>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</si>
  <si>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</si>
  <si>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</si>
  <si>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</si>
  <si>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</si>
  <si>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</si>
  <si>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</si>
  <si>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</si>
  <si>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</si>
  <si>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</si>
  <si>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</si>
  <si>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</si>
  <si>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</si>
  <si>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</si>
  <si>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</si>
  <si>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</si>
  <si>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</si>
  <si>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</si>
  <si>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</si>
  <si>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</si>
  <si>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</si>
  <si>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</si>
  <si>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</si>
  <si>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</si>
  <si>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</si>
  <si>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</si>
  <si>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</si>
  <si>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</si>
  <si>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</si>
  <si>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</si>
  <si>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</si>
  <si>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</si>
  <si>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</si>
  <si>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</si>
  <si>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</si>
  <si>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</si>
  <si>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</si>
  <si>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</si>
  <si>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</si>
  <si>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</si>
  <si>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</si>
  <si>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</si>
  <si>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</si>
  <si>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</si>
  <si>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</si>
  <si>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</si>
  <si>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</si>
  <si>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</si>
  <si>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</si>
  <si>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</si>
  <si>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</si>
  <si>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</si>
  <si>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</si>
  <si>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</si>
  <si>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</si>
  <si>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</si>
  <si>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</si>
  <si>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</si>
  <si>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</si>
  <si>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</si>
  <si>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</si>
  <si>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</si>
  <si>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</si>
  <si>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</si>
  <si>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</si>
  <si>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</si>
  <si>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</si>
  <si>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</si>
  <si>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</si>
  <si>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</si>
  <si>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</si>
  <si>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</si>
  <si>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</si>
  <si>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</si>
  <si>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</si>
  <si>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</si>
  <si>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</si>
  <si>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</si>
  <si>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</si>
  <si>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</si>
  <si>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</si>
  <si>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</si>
  <si>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</si>
  <si>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</si>
  <si>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</si>
  <si>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</si>
  <si>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</si>
  <si>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</si>
  <si>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</si>
  <si>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</si>
  <si>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</si>
  <si>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</si>
  <si>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</si>
  <si>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</si>
  <si>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</si>
  <si>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</si>
  <si>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</si>
  <si>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</si>
  <si>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</si>
  <si>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</si>
  <si>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</si>
  <si>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</si>
  <si>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</si>
  <si>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</si>
  <si>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</si>
  <si>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</si>
  <si>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</si>
  <si>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</si>
  <si>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</si>
  <si>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</si>
  <si>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</si>
  <si>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</si>
  <si>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</si>
  <si>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</si>
  <si>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</si>
  <si>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</si>
  <si>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</si>
  <si>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</si>
  <si>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</si>
  <si>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</si>
  <si>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</si>
  <si>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</si>
  <si>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</si>
  <si>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</si>
  <si>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</si>
  <si>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</si>
  <si>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</si>
  <si>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</si>
  <si>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</si>
  <si>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</si>
  <si>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</si>
  <si>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</si>
  <si>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</si>
  <si>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</si>
  <si>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</si>
  <si>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</si>
  <si>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</si>
  <si>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</si>
  <si>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</si>
  <si>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</si>
  <si>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</si>
  <si>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</si>
  <si>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</si>
  <si>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</si>
  <si>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</si>
  <si>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</si>
  <si>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</si>
  <si>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</si>
  <si>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</si>
  <si>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</si>
  <si>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</si>
  <si>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</si>
  <si>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</si>
  <si>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</si>
  <si>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</si>
  <si>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</si>
  <si>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</si>
  <si>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</si>
  <si>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</si>
  <si>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</si>
  <si>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</si>
  <si>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</si>
  <si>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</si>
  <si>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</si>
  <si>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</si>
  <si>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</si>
  <si>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</si>
  <si>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</si>
  <si>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</si>
  <si>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</si>
  <si>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</si>
  <si>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</si>
  <si>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</si>
  <si>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</si>
  <si>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</si>
  <si>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</si>
  <si>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</si>
  <si>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</si>
  <si>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</si>
  <si>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</si>
  <si>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</si>
  <si>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</si>
  <si>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</si>
  <si>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</si>
  <si>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</si>
  <si>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</si>
  <si>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</si>
  <si>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</si>
  <si>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</si>
  <si>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</si>
  <si>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</si>
  <si>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</si>
  <si>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</si>
  <si>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</si>
  <si>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</si>
  <si>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</si>
  <si>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</si>
  <si>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</si>
  <si>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</si>
  <si>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</si>
  <si>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</si>
  <si>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</si>
  <si>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</si>
  <si>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</si>
  <si>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</si>
  <si>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</si>
  <si>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</si>
  <si>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</si>
  <si>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</si>
  <si>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</si>
  <si>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</si>
  <si>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</si>
  <si>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</si>
  <si>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</si>
  <si>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</si>
  <si>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</si>
  <si>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</si>
  <si>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</si>
  <si>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</si>
  <si>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</si>
  <si>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</si>
  <si>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</si>
  <si>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</si>
  <si>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</si>
  <si>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</si>
  <si>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</si>
  <si>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</si>
  <si>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</si>
  <si>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</si>
  <si>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</si>
  <si>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</si>
  <si>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</si>
  <si>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</si>
  <si>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</si>
  <si>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</si>
  <si>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</si>
  <si>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</si>
  <si>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</si>
  <si>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</si>
  <si>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</si>
  <si>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</si>
  <si>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</si>
  <si>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</si>
  <si>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</si>
  <si>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</si>
  <si>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</si>
  <si>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</si>
  <si>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</si>
  <si>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</si>
  <si>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</si>
  <si>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</si>
  <si>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</si>
  <si>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</si>
  <si>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</si>
  <si>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</si>
  <si>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</si>
  <si>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</si>
  <si>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</si>
  <si>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</si>
  <si>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</si>
  <si>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</si>
  <si>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</si>
  <si>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</si>
  <si>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</si>
  <si>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</si>
  <si>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</si>
  <si>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</si>
  <si>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</si>
  <si>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</si>
  <si>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</si>
  <si>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</si>
  <si>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</si>
  <si>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</si>
  <si>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</si>
  <si>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</si>
  <si>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</si>
  <si>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</si>
  <si>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</si>
  <si>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</si>
  <si>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</si>
  <si>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</si>
  <si>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</si>
  <si>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</si>
  <si>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</si>
  <si>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</si>
  <si>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</si>
  <si>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</si>
  <si>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</si>
  <si>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</si>
  <si>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</si>
  <si>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</si>
  <si>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</si>
  <si>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</si>
  <si>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</si>
  <si>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</si>
  <si>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</si>
  <si>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</si>
  <si>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</si>
  <si>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</si>
  <si>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</si>
  <si>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</si>
  <si>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</si>
  <si>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</si>
  <si>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</si>
  <si>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</si>
  <si>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</si>
  <si>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</si>
  <si>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</si>
  <si>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</si>
  <si>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</si>
  <si>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</si>
  <si>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</si>
  <si>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</si>
  <si>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</si>
  <si>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</si>
  <si>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</si>
  <si>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</si>
  <si>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</si>
  <si>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</si>
  <si>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</si>
  <si>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</si>
  <si>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</si>
  <si>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</si>
  <si>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</si>
  <si>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</si>
  <si>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</si>
  <si>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</si>
  <si>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</si>
  <si>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</si>
  <si>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</si>
  <si>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</si>
  <si>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</si>
  <si>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</si>
  <si>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</si>
  <si>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</si>
  <si>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</si>
  <si>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</si>
  <si>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</si>
  <si>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</si>
  <si>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</si>
  <si>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</si>
  <si>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</si>
  <si>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</si>
  <si>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</si>
  <si>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</si>
  <si>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</si>
  <si>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</si>
  <si>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</si>
  <si>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</si>
  <si>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</si>
  <si>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</si>
  <si>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</si>
  <si>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</si>
  <si>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</si>
  <si>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</si>
  <si>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</si>
  <si>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</si>
  <si>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</si>
  <si>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</si>
  <si>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</si>
  <si>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</si>
  <si>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</si>
  <si>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</si>
  <si>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</si>
  <si>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</si>
  <si>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</si>
  <si>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</si>
  <si>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</si>
  <si>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</si>
  <si>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</si>
  <si>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</si>
  <si>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</si>
  <si>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</si>
  <si>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</si>
  <si>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</si>
  <si>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</si>
  <si>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</si>
  <si>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</si>
  <si>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</si>
  <si>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</si>
  <si>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</si>
  <si>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</si>
  <si>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</si>
  <si>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</si>
  <si>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</si>
  <si>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</si>
  <si>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</si>
  <si>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</si>
  <si>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</si>
  <si>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</si>
  <si>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</si>
  <si>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</si>
  <si>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</si>
  <si>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</si>
  <si>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</si>
  <si>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</si>
  <si>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</si>
  <si>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</si>
  <si>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</si>
  <si>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</si>
  <si>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</si>
  <si>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</si>
  <si>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</si>
  <si>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</si>
  <si>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</si>
  <si>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</si>
  <si>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</si>
  <si>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</si>
  <si>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</si>
  <si>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</si>
  <si>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</si>
  <si>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</si>
  <si>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</si>
  <si>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</si>
  <si>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</si>
  <si>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</si>
  <si>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</si>
  <si>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</si>
  <si>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</si>
  <si>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</si>
  <si>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</si>
  <si>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</si>
  <si>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</si>
  <si>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</si>
  <si>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</si>
  <si>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</si>
  <si>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</si>
  <si>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</si>
  <si>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</si>
  <si>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</si>
  <si>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</si>
  <si>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</si>
  <si>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</si>
  <si>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</si>
  <si>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</si>
  <si>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</si>
  <si>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</si>
  <si>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</si>
  <si>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</si>
  <si>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</si>
  <si>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</si>
  <si>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</si>
  <si>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</si>
  <si>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</si>
  <si>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</si>
  <si>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</si>
  <si>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</si>
  <si>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</si>
  <si>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</si>
  <si>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</si>
  <si>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</si>
  <si>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</si>
  <si>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</si>
  <si>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</si>
  <si>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</si>
  <si>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</si>
  <si>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</si>
  <si>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</si>
  <si>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</si>
  <si>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</si>
  <si>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</si>
  <si>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</si>
  <si>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</si>
  <si>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</si>
  <si>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</si>
  <si>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</si>
  <si>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</si>
  <si>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</si>
  <si>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</si>
  <si>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</si>
  <si>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</si>
  <si>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</si>
  <si>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</si>
  <si>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</si>
  <si>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</si>
  <si>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</si>
  <si>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</si>
  <si>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</si>
  <si>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</si>
  <si>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</si>
  <si>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</si>
  <si>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</si>
  <si>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</si>
  <si>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</si>
  <si>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</si>
  <si>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</si>
  <si>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</si>
  <si>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</si>
  <si>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</si>
  <si>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</si>
  <si>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</si>
  <si>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</si>
  <si>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</si>
  <si>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</si>
  <si>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</si>
  <si>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</si>
  <si>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</si>
  <si>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</si>
  <si>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</si>
  <si>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</si>
  <si>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</si>
  <si>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</si>
  <si>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</si>
  <si>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</si>
  <si>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</si>
  <si>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</si>
  <si>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</si>
  <si>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</si>
  <si>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</si>
  <si>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</si>
  <si>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</si>
  <si>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</si>
  <si>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</si>
  <si>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</si>
  <si>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</si>
  <si>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</si>
  <si>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</si>
  <si>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</si>
  <si>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</si>
  <si>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</si>
  <si>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</si>
  <si>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</si>
  <si>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</si>
  <si>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</si>
  <si>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</si>
  <si>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</si>
  <si>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</si>
  <si>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</si>
  <si>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</si>
  <si>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</si>
  <si>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</si>
  <si>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</si>
  <si>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</si>
  <si>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</si>
  <si>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</si>
  <si>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</si>
  <si>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</si>
  <si>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</si>
  <si>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</si>
  <si>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</si>
  <si>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</si>
  <si>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</si>
  <si>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</si>
  <si>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</si>
  <si>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</si>
  <si>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</si>
  <si>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</si>
  <si>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</si>
  <si>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</si>
  <si>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</si>
  <si>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</si>
  <si>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</si>
  <si>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</si>
  <si>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</si>
  <si>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</si>
  <si>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</si>
  <si>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</si>
  <si>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</si>
  <si>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</si>
  <si>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</si>
  <si>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</si>
  <si>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</si>
  <si>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</si>
  <si>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</si>
  <si>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</si>
  <si>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</si>
  <si>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</si>
  <si>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</si>
  <si>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</si>
  <si>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</si>
  <si>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</si>
  <si>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</si>
  <si>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</si>
  <si>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</si>
  <si>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</si>
  <si>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</si>
  <si>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</si>
  <si>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</si>
  <si>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</si>
  <si>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</si>
  <si>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</si>
  <si>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</si>
  <si>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</si>
  <si>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</si>
  <si>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</si>
  <si>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</si>
  <si>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</si>
  <si>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</si>
  <si>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</si>
  <si>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</si>
  <si>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</si>
  <si>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</si>
  <si>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</si>
  <si>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</si>
  <si>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</si>
  <si>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</si>
  <si>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</si>
  <si>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</si>
  <si>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</si>
  <si>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</si>
  <si>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</si>
  <si>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</si>
  <si>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</si>
  <si>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</si>
  <si>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</si>
  <si>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</si>
  <si>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</si>
  <si>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</si>
  <si>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</si>
  <si>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</si>
  <si>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</si>
  <si>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</si>
  <si>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</si>
  <si>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</si>
  <si>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</si>
  <si>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</si>
  <si>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</si>
  <si>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</si>
  <si>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</si>
  <si>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</si>
  <si>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</si>
  <si>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</si>
  <si>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</si>
  <si>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</si>
  <si>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</si>
  <si>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</si>
  <si>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</si>
  <si>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</si>
  <si>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</si>
  <si>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</si>
  <si>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</si>
  <si>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</si>
  <si>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</si>
  <si>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</si>
  <si>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</si>
  <si>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</si>
  <si>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</si>
  <si>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</si>
  <si>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</si>
  <si>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</si>
  <si>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</si>
  <si>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</si>
  <si>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</si>
  <si>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</si>
  <si>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</si>
  <si>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</si>
  <si>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</si>
  <si>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</si>
  <si>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</si>
  <si>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</si>
  <si>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</si>
  <si>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</si>
  <si>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</si>
  <si>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</si>
  <si>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</si>
  <si>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</si>
  <si>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</si>
  <si>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</si>
  <si>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</si>
  <si>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</si>
  <si>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</si>
  <si>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</si>
  <si>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</si>
  <si>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</si>
  <si>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</si>
  <si>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</si>
  <si>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</si>
  <si>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</si>
  <si>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</si>
  <si>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</si>
  <si>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</si>
  <si>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</si>
  <si>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</si>
  <si>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</si>
  <si>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</si>
  <si>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</si>
  <si>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</si>
  <si>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</si>
  <si>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</si>
  <si>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</si>
  <si>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</si>
  <si>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</si>
  <si>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</si>
  <si>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</si>
  <si>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</si>
  <si>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</si>
  <si>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</si>
  <si>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</si>
  <si>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</si>
  <si>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</si>
  <si>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</si>
  <si>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</si>
  <si>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</si>
  <si>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</si>
  <si>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</si>
  <si>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</si>
  <si>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</si>
  <si>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</si>
  <si>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</si>
  <si>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</si>
  <si>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</si>
  <si>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</si>
  <si>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</si>
  <si>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</si>
  <si>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</si>
  <si>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</si>
  <si>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</si>
  <si>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</si>
  <si>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</si>
  <si>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</si>
  <si>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</si>
  <si>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</si>
  <si>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</si>
  <si>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</si>
  <si>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</si>
  <si>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</si>
  <si>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</si>
  <si>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</si>
  <si>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</si>
  <si>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</si>
  <si>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</si>
  <si>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</si>
  <si>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</si>
  <si>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</si>
  <si>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</si>
  <si>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</si>
  <si>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</si>
  <si>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</si>
  <si>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</si>
  <si>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</si>
  <si>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</si>
  <si>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</si>
  <si>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</si>
  <si>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</si>
  <si>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</si>
  <si>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</si>
  <si>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</si>
  <si>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</si>
  <si>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</si>
  <si>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</si>
  <si>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</si>
  <si>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</si>
  <si>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</si>
  <si>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</si>
  <si>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</si>
  <si>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</si>
  <si>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</si>
  <si>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</si>
  <si>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</si>
  <si>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</si>
  <si>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</si>
  <si>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</si>
  <si>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</si>
  <si>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</si>
  <si>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</si>
  <si>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</si>
  <si>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</si>
  <si>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</si>
  <si>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</si>
  <si>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</si>
  <si>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</si>
  <si>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</si>
  <si>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</si>
  <si>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</si>
  <si>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</si>
  <si>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</si>
  <si>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</si>
  <si>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</si>
  <si>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</si>
  <si>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</si>
  <si>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</si>
  <si>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</si>
  <si>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</si>
  <si>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</si>
  <si>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</si>
  <si>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</si>
  <si>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</si>
  <si>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</si>
  <si>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</si>
  <si>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</si>
  <si>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</si>
  <si>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</si>
  <si>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</si>
  <si>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</si>
  <si>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</si>
  <si>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</si>
  <si>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</si>
  <si>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</si>
  <si>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</si>
  <si>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</si>
  <si>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</si>
  <si>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</si>
  <si>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</si>
  <si>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</si>
  <si>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</si>
  <si>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</si>
  <si>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</si>
  <si>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</si>
  <si>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</si>
  <si>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</si>
  <si>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</si>
  <si>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</si>
  <si>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</si>
  <si>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</si>
  <si>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</si>
  <si>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</si>
  <si>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</si>
  <si>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</si>
  <si>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</si>
  <si>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</si>
  <si>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</si>
  <si>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</si>
  <si>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</si>
  <si>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</si>
  <si>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</si>
  <si>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</si>
  <si>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</si>
  <si>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</si>
  <si>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</si>
  <si>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</si>
  <si>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</si>
  <si>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</si>
  <si>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</si>
  <si>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</si>
  <si>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</si>
  <si>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</si>
  <si>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</si>
  <si>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</si>
  <si>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</si>
  <si>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</si>
  <si>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</si>
  <si>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</si>
  <si>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</si>
  <si>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</si>
  <si>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</si>
  <si>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</si>
  <si>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</si>
  <si>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</si>
  <si>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</si>
  <si>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</si>
  <si>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</si>
  <si>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</si>
  <si>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</si>
  <si>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</si>
  <si>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</si>
  <si>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</si>
  <si>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</si>
  <si>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</si>
  <si>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</si>
  <si>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</si>
  <si>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</si>
  <si>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</si>
  <si>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</si>
  <si>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</si>
  <si>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</si>
  <si>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</si>
  <si>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</si>
  <si>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</si>
  <si>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</si>
  <si>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</si>
  <si>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</si>
  <si>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</si>
  <si>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</si>
  <si>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</si>
  <si>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</si>
  <si>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</si>
  <si>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</si>
  <si>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</si>
  <si>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</si>
  <si>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</si>
  <si>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</si>
  <si>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</si>
  <si>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</si>
  <si>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</si>
  <si>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</si>
  <si>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</si>
  <si>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</si>
  <si>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</si>
  <si>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</si>
  <si>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</si>
  <si>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</si>
  <si>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</si>
  <si>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</si>
  <si>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</si>
  <si>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</si>
  <si>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</si>
  <si>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</si>
  <si>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</si>
  <si>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</si>
  <si>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</si>
  <si>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</si>
  <si>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</si>
  <si>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</si>
  <si>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</si>
  <si>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</si>
  <si>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</si>
  <si>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</si>
  <si>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</si>
  <si>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</si>
  <si>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</si>
  <si>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</si>
  <si>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</si>
  <si>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</si>
  <si>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</si>
  <si>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</si>
  <si>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</si>
  <si>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</si>
  <si>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</si>
  <si>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</si>
  <si>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</si>
  <si>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</si>
  <si>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</si>
  <si>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</si>
  <si>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</si>
  <si>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</si>
  <si>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</si>
  <si>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</si>
  <si>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</si>
  <si>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</si>
  <si>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</si>
  <si>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</si>
  <si>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</si>
  <si>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</si>
  <si>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</si>
  <si>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</si>
  <si>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</si>
  <si>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</si>
  <si>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</si>
  <si>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</si>
  <si>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</si>
  <si>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</si>
  <si>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</si>
  <si>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</si>
  <si>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</si>
  <si>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</si>
  <si>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</si>
  <si>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</si>
  <si>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</si>
  <si>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</si>
  <si>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</si>
  <si>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</si>
  <si>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</si>
  <si>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</si>
  <si>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</si>
  <si>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</si>
  <si>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</si>
  <si>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</si>
  <si>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</si>
  <si>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</si>
  <si>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</si>
  <si>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</si>
  <si>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</si>
  <si>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</si>
  <si>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</si>
  <si>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</si>
  <si>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</si>
  <si>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</si>
  <si>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</si>
  <si>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</si>
  <si>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</si>
  <si>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</si>
  <si>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</si>
  <si>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</si>
  <si>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</si>
  <si>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</si>
  <si>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</si>
  <si>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</si>
  <si>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</si>
  <si>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</si>
  <si>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</si>
  <si>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</si>
  <si>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</si>
  <si>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</si>
  <si>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</si>
  <si>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</si>
  <si>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</si>
  <si>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</si>
  <si>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</si>
  <si>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</si>
  <si>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</si>
  <si>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</si>
  <si>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</si>
  <si>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</si>
  <si>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</si>
  <si>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</si>
  <si>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</si>
  <si>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</si>
  <si>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</si>
  <si>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</si>
  <si>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</si>
  <si>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</si>
  <si>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</si>
  <si>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</si>
  <si>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</si>
  <si>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</si>
  <si>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</si>
  <si>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</si>
  <si>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</si>
  <si>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</si>
  <si>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</si>
  <si>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</si>
  <si>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</si>
  <si>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</si>
  <si>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</si>
  <si>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</si>
  <si>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</si>
  <si>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</si>
  <si>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</si>
  <si>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</si>
  <si>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</si>
  <si>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</si>
  <si>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</si>
  <si>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</si>
  <si>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</si>
  <si>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</si>
  <si>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</si>
  <si>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</si>
  <si>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</si>
  <si>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</si>
  <si>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</si>
  <si>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</si>
  <si>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</si>
  <si>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</si>
  <si>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</si>
  <si>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</si>
  <si>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</si>
  <si>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</si>
  <si>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</si>
  <si>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</si>
  <si>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</si>
  <si>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</si>
  <si>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</si>
  <si>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</si>
  <si>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</si>
  <si>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</si>
  <si>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</si>
  <si>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</si>
  <si>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</si>
  <si>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</si>
  <si>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</si>
  <si>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</si>
  <si>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</si>
  <si>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</si>
  <si>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</si>
  <si>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</si>
  <si>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</si>
  <si>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</si>
  <si>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</si>
  <si>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</si>
  <si>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</si>
  <si>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</si>
  <si>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</si>
  <si>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</si>
  <si>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</si>
  <si>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</si>
  <si>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</si>
  <si>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</si>
  <si>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</si>
  <si>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</si>
  <si>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</si>
  <si>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</si>
  <si>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</si>
  <si>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</si>
  <si>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</si>
  <si>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</si>
  <si>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</si>
  <si>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</si>
  <si>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</si>
  <si>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</si>
  <si>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</si>
  <si>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</si>
  <si>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</si>
  <si>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</si>
  <si>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</si>
  <si>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</si>
  <si>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</si>
  <si>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</si>
  <si>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</si>
  <si>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</si>
  <si>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</si>
  <si>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</si>
  <si>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</si>
  <si>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</si>
  <si>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</si>
  <si>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</si>
  <si>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</si>
  <si>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</si>
  <si>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</si>
  <si>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</si>
  <si>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</si>
  <si>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</si>
  <si>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</si>
  <si>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</si>
  <si>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</si>
  <si>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</si>
  <si>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</si>
  <si>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</si>
  <si>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</si>
  <si>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</si>
  <si>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</si>
  <si>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</si>
  <si>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</si>
  <si>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</si>
  <si>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</si>
  <si>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</si>
  <si>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</si>
  <si>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</si>
  <si>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</si>
  <si>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</si>
  <si>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</si>
  <si>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</si>
  <si>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</si>
  <si>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</si>
  <si>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</si>
  <si>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</si>
  <si>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</si>
  <si>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</si>
  <si>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</si>
  <si>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</si>
  <si>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</si>
  <si>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</si>
  <si>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</si>
  <si>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</si>
  <si>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</si>
  <si>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</si>
  <si>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</si>
  <si>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</si>
  <si>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</si>
  <si>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</si>
  <si>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</si>
  <si>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</si>
  <si>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</si>
  <si>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</si>
  <si>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</si>
  <si>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</si>
  <si>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</si>
  <si>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</si>
  <si>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</si>
  <si>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</si>
  <si>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</si>
  <si>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</si>
  <si>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</si>
  <si>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</si>
  <si>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</si>
  <si>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</si>
  <si>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</si>
  <si>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</si>
  <si>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</si>
  <si>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</si>
  <si>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</si>
  <si>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</si>
  <si>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</si>
  <si>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</si>
  <si>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</si>
  <si>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</si>
  <si>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</si>
  <si>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</si>
  <si>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</si>
  <si>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</si>
  <si>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</si>
  <si>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</si>
  <si>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</si>
  <si>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</si>
  <si>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</si>
  <si>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</si>
  <si>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</si>
  <si>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</si>
  <si>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</si>
  <si>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</si>
  <si>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</si>
  <si>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</si>
  <si>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</si>
  <si>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</si>
  <si>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</si>
  <si>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</si>
  <si>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</si>
  <si>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</si>
  <si>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</si>
  <si>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</si>
  <si>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</si>
  <si>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</si>
  <si>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</si>
  <si>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</si>
  <si>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</si>
  <si>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</si>
  <si>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</si>
  <si>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</si>
  <si>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</si>
  <si>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</si>
  <si>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</si>
  <si>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</si>
  <si>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</si>
  <si>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</si>
  <si>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</si>
  <si>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</si>
  <si>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</si>
  <si>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</si>
  <si>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</si>
  <si>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</si>
  <si>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</si>
  <si>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</si>
  <si>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</si>
  <si>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</si>
  <si>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</si>
  <si>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</si>
  <si>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</si>
  <si>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</si>
  <si>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</si>
  <si>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</si>
  <si>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</si>
  <si>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</si>
  <si>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</si>
  <si>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</si>
  <si>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</si>
  <si>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</si>
  <si>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</si>
  <si>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</si>
  <si>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</si>
  <si>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</si>
  <si>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</si>
  <si>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</si>
  <si>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</si>
  <si>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</si>
  <si>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</si>
  <si>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</si>
  <si>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</si>
  <si>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</si>
  <si>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</si>
  <si>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</si>
  <si>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</si>
  <si>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</si>
  <si>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</si>
  <si>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</si>
  <si>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</si>
  <si>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</si>
  <si>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</si>
  <si>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</si>
  <si>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</si>
  <si>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</si>
  <si>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</si>
  <si>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</si>
  <si>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</si>
  <si>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</si>
  <si>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</si>
  <si>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</si>
  <si>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</si>
  <si>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</si>
  <si>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</si>
  <si>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</si>
  <si>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</si>
  <si>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</si>
  <si>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</si>
  <si>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</si>
  <si>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</si>
  <si>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</si>
  <si>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</si>
  <si>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</si>
  <si>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</si>
  <si>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</si>
  <si>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</si>
  <si>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</si>
  <si>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</si>
  <si>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</si>
  <si>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</si>
  <si>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</si>
  <si>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</si>
  <si>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</si>
  <si>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</si>
  <si>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</si>
  <si>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</si>
  <si>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</si>
  <si>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</si>
  <si>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</si>
  <si>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</si>
  <si>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</si>
  <si>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</si>
  <si>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</si>
  <si>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</si>
  <si>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</si>
  <si>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</si>
  <si>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</si>
  <si>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</si>
  <si>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</si>
  <si>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</si>
  <si>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</si>
  <si>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</si>
  <si>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</si>
  <si>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</si>
  <si>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</si>
  <si>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</si>
  <si>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</si>
  <si>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</si>
  <si>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</si>
  <si>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</si>
  <si>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</si>
  <si>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</si>
  <si>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</si>
  <si>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</si>
  <si>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</si>
  <si>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</si>
  <si>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</si>
  <si>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</si>
  <si>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</si>
  <si>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</si>
  <si>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</si>
  <si>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</si>
  <si>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</si>
  <si>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</si>
  <si>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</si>
  <si>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</si>
  <si>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</si>
  <si>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</si>
  <si>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</si>
  <si>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</si>
  <si>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</si>
  <si>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</si>
  <si>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</si>
  <si>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</si>
  <si>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</si>
  <si>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</si>
  <si>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</si>
  <si>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</si>
  <si>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</si>
  <si>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</si>
  <si>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</si>
  <si>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</si>
  <si>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</si>
  <si>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</si>
  <si>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</si>
  <si>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</si>
  <si>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</si>
  <si>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</si>
  <si>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</si>
  <si>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</si>
  <si>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</si>
  <si>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</si>
  <si>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</si>
  <si>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</si>
  <si>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</si>
  <si>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</si>
  <si>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</si>
  <si>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</si>
  <si>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</si>
  <si>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</si>
  <si>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</si>
  <si>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</si>
  <si>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</si>
  <si>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</si>
  <si>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</si>
  <si>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</si>
  <si>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</si>
  <si>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</si>
  <si>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</si>
  <si>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</si>
  <si>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</si>
  <si>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</si>
  <si>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</si>
  <si>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</si>
  <si>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</si>
  <si>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</si>
  <si>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</si>
  <si>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</si>
  <si>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</si>
  <si>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</si>
  <si>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</si>
  <si>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</si>
  <si>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</si>
  <si>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</si>
  <si>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</si>
  <si>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</si>
  <si>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</si>
  <si>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</si>
  <si>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</si>
  <si>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</si>
  <si>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</si>
  <si>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</si>
  <si>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</si>
  <si>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</si>
  <si>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</si>
  <si>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</si>
  <si>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</si>
  <si>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</si>
  <si>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</si>
  <si>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</si>
  <si>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</si>
  <si>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</si>
  <si>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</si>
  <si>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</si>
  <si>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</si>
  <si>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</si>
  <si>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</si>
  <si>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</si>
  <si>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</si>
  <si>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</si>
  <si>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</si>
  <si>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</si>
  <si>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</si>
  <si>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</si>
  <si>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</si>
  <si>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</si>
  <si>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</si>
  <si>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</si>
  <si>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</si>
  <si>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</si>
  <si>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</si>
  <si>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</si>
  <si>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</si>
  <si>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</si>
  <si>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</si>
  <si>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</si>
  <si>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</si>
  <si>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</si>
  <si>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</si>
  <si>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</si>
  <si>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</si>
  <si>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</si>
  <si>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</si>
  <si>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</si>
  <si>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</si>
  <si>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</si>
  <si>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</si>
  <si>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</si>
  <si>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</si>
  <si>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</si>
  <si>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</si>
  <si>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</si>
  <si>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</si>
  <si>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</si>
  <si>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</si>
  <si>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</si>
  <si>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</si>
  <si>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</si>
  <si>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</si>
  <si>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</si>
  <si>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</si>
  <si>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</si>
  <si>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</si>
  <si>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</si>
  <si>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</si>
  <si>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</si>
  <si>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</si>
  <si>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</si>
  <si>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</si>
  <si>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</si>
  <si>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</si>
  <si>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</si>
  <si>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</si>
  <si>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</si>
  <si>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</si>
  <si>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</si>
  <si>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</si>
  <si>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</si>
  <si>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</si>
  <si>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</si>
  <si>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</si>
  <si>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</si>
  <si>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</si>
  <si>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</si>
  <si>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</si>
  <si>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</si>
  <si>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</si>
  <si>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</si>
  <si>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</si>
  <si>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</si>
  <si>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</si>
  <si>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</si>
  <si>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</si>
  <si>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</si>
  <si>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</si>
  <si>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</si>
  <si>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</si>
  <si>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</si>
  <si>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</si>
  <si>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</si>
  <si>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</si>
  <si>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</si>
  <si>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</si>
  <si>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</si>
  <si>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</si>
  <si>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</si>
  <si>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</si>
  <si>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</si>
  <si>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</si>
  <si>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</si>
  <si>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</si>
  <si>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</si>
  <si>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</si>
  <si>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</si>
  <si>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</si>
  <si>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</si>
  <si>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</si>
  <si>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</si>
  <si>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</si>
  <si>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</si>
  <si>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</si>
  <si>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</si>
  <si>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</si>
  <si>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</si>
  <si>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</si>
  <si>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</si>
  <si>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</si>
  <si>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</si>
  <si>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</si>
  <si>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</si>
  <si>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</si>
  <si>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</si>
  <si>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</si>
  <si>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</si>
  <si>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</si>
  <si>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</si>
  <si>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</si>
  <si>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</si>
  <si>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</si>
  <si>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</si>
  <si>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</si>
  <si>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</si>
  <si>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</si>
  <si>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</si>
  <si>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</si>
  <si>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</si>
  <si>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</si>
  <si>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</si>
  <si>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</si>
  <si>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</si>
  <si>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</si>
  <si>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</si>
  <si>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</si>
  <si>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</si>
  <si>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</si>
  <si>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</si>
  <si>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</si>
  <si>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</si>
  <si>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</si>
  <si>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</si>
  <si>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</si>
  <si>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</si>
  <si>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</si>
  <si>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</si>
  <si>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</si>
  <si>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</si>
  <si>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</si>
  <si>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</si>
  <si>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</si>
  <si>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</si>
  <si>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</si>
  <si>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</si>
  <si>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</si>
  <si>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</si>
  <si>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</si>
  <si>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</si>
  <si>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</si>
  <si>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</si>
  <si>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</si>
  <si>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</si>
  <si>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</si>
  <si>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</si>
  <si>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</si>
  <si>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</si>
  <si>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</si>
  <si>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</si>
  <si>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</si>
  <si>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</si>
  <si>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</si>
  <si>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</si>
  <si>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</si>
  <si>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</si>
  <si>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</si>
  <si>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</si>
  <si>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</si>
  <si>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</si>
  <si>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</si>
  <si>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</si>
  <si>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</si>
  <si>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</si>
  <si>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</si>
  <si>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</si>
  <si>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</si>
  <si>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</si>
  <si>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</si>
  <si>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</si>
  <si>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</si>
  <si>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</si>
  <si>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</si>
  <si>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</si>
  <si>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</si>
  <si>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</si>
  <si>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</si>
  <si>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</si>
  <si>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</si>
  <si>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</si>
  <si>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</si>
  <si>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</si>
  <si>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</si>
  <si>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</si>
  <si>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</si>
  <si>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</si>
  <si>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</si>
  <si>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</si>
  <si>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</si>
  <si>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</si>
  <si>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</si>
  <si>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</si>
  <si>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</si>
  <si>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</si>
  <si>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</si>
  <si>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</si>
  <si>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</si>
  <si>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</si>
  <si>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</si>
  <si>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</si>
  <si>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</si>
  <si>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</si>
  <si>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</si>
  <si>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</si>
  <si>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</si>
  <si>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</si>
  <si>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</si>
  <si>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</si>
  <si>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</si>
  <si>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</si>
  <si>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</si>
  <si>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</si>
  <si>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</si>
  <si>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</si>
  <si>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</si>
  <si>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</si>
  <si>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</si>
  <si>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</si>
  <si>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</si>
  <si>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</si>
  <si>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</si>
  <si>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</si>
  <si>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</si>
  <si>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</si>
  <si>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</si>
  <si>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</si>
  <si>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</si>
  <si>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</si>
  <si>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</si>
  <si>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</si>
  <si>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</si>
  <si>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</si>
  <si>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</si>
  <si>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</si>
  <si>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</si>
  <si>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</si>
  <si>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</si>
  <si>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</si>
  <si>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</si>
  <si>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</si>
  <si>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</si>
  <si>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</si>
  <si>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</si>
  <si>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</si>
  <si>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</si>
  <si>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</si>
  <si>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</si>
  <si>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</si>
  <si>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</si>
  <si>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</si>
  <si>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</si>
  <si>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</si>
  <si>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</si>
  <si>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</si>
  <si>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</si>
  <si>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</si>
  <si>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</si>
  <si>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</si>
  <si>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</si>
  <si>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</si>
  <si>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</si>
  <si>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</si>
  <si>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</si>
  <si>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</si>
  <si>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</si>
  <si>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</si>
  <si>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</si>
  <si>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</si>
  <si>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</si>
  <si>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</si>
  <si>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</si>
  <si>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</si>
  <si>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</si>
  <si>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</si>
  <si>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</si>
  <si>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</si>
  <si>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</si>
  <si>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</si>
  <si>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</si>
  <si>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</si>
  <si>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</si>
  <si>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</si>
  <si>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</si>
  <si>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</si>
  <si>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</si>
  <si>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</si>
  <si>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</si>
  <si>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</si>
  <si>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</si>
  <si>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</si>
  <si>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</si>
  <si>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</si>
  <si>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</si>
  <si>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</si>
  <si>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</si>
  <si>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</si>
  <si>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</si>
  <si>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</si>
  <si>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</si>
  <si>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</si>
  <si>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</si>
  <si>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</si>
  <si>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</si>
  <si>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</si>
  <si>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</si>
  <si>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</si>
  <si>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</si>
  <si>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</si>
  <si>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</si>
  <si>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</si>
  <si>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</si>
  <si>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</si>
  <si>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</si>
  <si>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</si>
  <si>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</si>
  <si>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</si>
  <si>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</si>
  <si>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</si>
  <si>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</si>
  <si>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</si>
  <si>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</si>
  <si>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</si>
  <si>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</si>
  <si>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</si>
  <si>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</si>
  <si>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</si>
  <si>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</si>
  <si>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</si>
  <si>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</si>
  <si>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</si>
  <si>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</si>
  <si>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</si>
  <si>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</si>
  <si>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</si>
  <si>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</si>
  <si>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</si>
  <si>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</si>
  <si>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</si>
  <si>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</si>
  <si>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</si>
  <si>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</si>
  <si>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</si>
  <si>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</si>
  <si>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</si>
  <si>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</si>
  <si>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</si>
  <si>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</si>
  <si>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</si>
  <si>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</si>
  <si>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</si>
  <si>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</si>
  <si>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</si>
  <si>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</si>
  <si>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</si>
  <si>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</si>
  <si>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</si>
  <si>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</si>
  <si>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</si>
  <si>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</si>
  <si>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</si>
  <si>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</si>
  <si>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</si>
  <si>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</si>
  <si>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</si>
  <si>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</si>
  <si>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</si>
  <si>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</si>
  <si>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</si>
  <si>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</si>
  <si>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</si>
  <si>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</si>
  <si>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</si>
  <si>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</si>
  <si>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</si>
  <si>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</si>
  <si>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</si>
  <si>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</si>
  <si>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</si>
  <si>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</si>
  <si>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</si>
  <si>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</si>
  <si>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</si>
  <si>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</si>
  <si>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</si>
  <si>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</si>
  <si>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</si>
  <si>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</si>
  <si>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</si>
  <si>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</si>
  <si>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</si>
  <si>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</si>
  <si>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</si>
  <si>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</si>
  <si>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</si>
  <si>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</si>
  <si>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</si>
  <si>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</si>
  <si>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</si>
  <si>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</si>
  <si>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</si>
  <si>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</si>
  <si>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</si>
  <si>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</si>
  <si>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</si>
  <si>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</si>
  <si>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</si>
  <si>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</si>
  <si>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</si>
  <si>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</si>
  <si>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</si>
  <si>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</si>
  <si>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</si>
  <si>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</si>
  <si>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</si>
  <si>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</si>
  <si>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</si>
  <si>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</si>
  <si>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</si>
  <si>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</si>
  <si>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</si>
  <si>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</si>
  <si>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</si>
  <si>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</si>
  <si>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</si>
  <si>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</si>
  <si>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</si>
  <si>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</si>
  <si>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</si>
  <si>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</si>
  <si>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</si>
  <si>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</si>
  <si>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</si>
  <si>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</si>
  <si>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</si>
  <si>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</si>
  <si>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</si>
  <si>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</si>
  <si>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</si>
  <si>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</si>
  <si>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</si>
  <si>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</si>
  <si>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</si>
  <si>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</si>
  <si>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</si>
  <si>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</si>
  <si>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</si>
  <si>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</si>
  <si>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</si>
  <si>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</si>
  <si>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</si>
  <si>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</si>
  <si>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</si>
  <si>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</si>
  <si>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</si>
  <si>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</si>
  <si>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</si>
  <si>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</si>
  <si>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</si>
  <si>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</si>
  <si>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</si>
  <si>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</si>
  <si>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</si>
  <si>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</si>
  <si>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</si>
  <si>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</si>
  <si>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</si>
  <si>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</si>
  <si>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</si>
  <si>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</si>
  <si>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</si>
  <si>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</si>
  <si>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</si>
  <si>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</si>
  <si>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</si>
  <si>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</si>
  <si>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</si>
  <si>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</si>
  <si>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</si>
  <si>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</si>
  <si>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</si>
  <si>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</si>
  <si>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</si>
  <si>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</si>
  <si>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</si>
  <si>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</si>
  <si>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</si>
  <si>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</si>
  <si>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</si>
  <si>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</si>
  <si>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</si>
  <si>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</si>
  <si>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</si>
  <si>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</si>
  <si>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</si>
  <si>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</si>
  <si>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</si>
  <si>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</si>
  <si>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</si>
  <si>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</si>
  <si>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</si>
  <si>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</si>
  <si>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</si>
  <si>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</si>
  <si>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</si>
  <si>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</si>
  <si>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</si>
  <si>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</si>
  <si>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</si>
  <si>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</si>
  <si>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</si>
  <si>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</si>
  <si>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</si>
  <si>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</si>
  <si>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Lumberg Connect GmbH</t>
  </si>
  <si>
    <t>344476028</t>
  </si>
  <si>
    <t>DUNS</t>
  </si>
  <si>
    <t>Stefan Lehmacher</t>
  </si>
  <si>
    <t>lehmacher.stefan@lumberg.com</t>
  </si>
  <si>
    <t xml:space="preserve"> +49-2355-83554</t>
  </si>
  <si>
    <t>Mr.</t>
  </si>
  <si>
    <t>yes</t>
  </si>
  <si>
    <t>The following Smelters are known to us as sourcing from the covered countries. They are verified as compliant with the Conflict Free Smelter Program assessment protocol: Malaysia Smelting Corporation (MSC); Thaisarco</t>
  </si>
  <si>
    <t>100%</t>
  </si>
  <si>
    <t>https://www.lumberg.com/wp-content/uploads/ZVEI-Conflict-Minerals.pdf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</si>
</sst>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9">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ehmacher.stefan@lumber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lumberg.com/wp-content/uploads/ZVEI-Conflict-Minerals.pdf" TargetMode="External"/><Relationship Id="rId4" Type="http://schemas.openxmlformats.org/officeDocument/2006/relationships/hyperlink" Target="mailto:lehmacher.stefan@lumber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7"/>
      <c r="B2" s="5" t="s">
        <v>818</v>
      </c>
      <c r="C2" s="3"/>
      <c r="D2" s="175"/>
      <c r="E2" s="3"/>
      <c r="F2" s="3"/>
      <c r="G2" s="25"/>
    </row>
    <row r="3" spans="1:7">
      <c r="A3" s="307"/>
      <c r="B3" s="3" t="s">
        <v>811</v>
      </c>
      <c r="C3" s="5"/>
      <c r="D3" s="176"/>
      <c r="E3" s="3"/>
      <c r="F3" s="5"/>
      <c r="G3" s="25"/>
    </row>
    <row r="4" spans="1:7" ht="15.75">
      <c r="A4" s="307"/>
      <c r="B4" s="30" t="s">
        <v>820</v>
      </c>
      <c r="C4" s="6"/>
      <c r="D4" s="177"/>
      <c r="E4" s="3"/>
      <c r="F4" s="6"/>
      <c r="G4" s="25"/>
    </row>
    <row r="5" spans="1:7">
      <c r="A5" s="307"/>
      <c r="B5" s="29" t="s">
        <v>1009</v>
      </c>
      <c r="C5" s="4"/>
      <c r="D5" s="178"/>
      <c r="E5" s="3"/>
      <c r="F5" s="4"/>
      <c r="G5" s="25"/>
    </row>
    <row r="6" spans="1:7">
      <c r="A6" s="307"/>
      <c r="B6" s="3"/>
      <c r="C6" s="3"/>
      <c r="D6" s="175"/>
      <c r="E6" s="3"/>
      <c r="F6" s="3"/>
      <c r="G6" s="25"/>
    </row>
    <row r="7" spans="1:7">
      <c r="A7" s="307"/>
      <c r="B7" s="3"/>
      <c r="C7" s="3"/>
      <c r="D7" s="175"/>
      <c r="E7" s="3"/>
      <c r="F7" s="3"/>
      <c r="G7" s="25"/>
    </row>
    <row r="8" spans="1:7">
      <c r="A8" s="307"/>
      <c r="B8" s="3"/>
      <c r="C8" s="3"/>
      <c r="D8" s="175"/>
      <c r="E8" s="3"/>
      <c r="F8" s="3"/>
      <c r="G8" s="25"/>
    </row>
    <row r="9" spans="1:7">
      <c r="A9" s="307"/>
      <c r="B9" s="310" t="s">
        <v>821</v>
      </c>
      <c r="C9" s="310"/>
      <c r="D9" s="310"/>
      <c r="E9" s="310"/>
      <c r="F9" s="310"/>
      <c r="G9" s="25"/>
    </row>
    <row r="10" spans="1:7" ht="27" customHeight="1">
      <c r="A10" s="307"/>
      <c r="B10" s="311" t="s">
        <v>425</v>
      </c>
      <c r="C10" s="311"/>
      <c r="D10" s="311"/>
      <c r="E10" s="311"/>
      <c r="F10" s="311"/>
      <c r="G10" s="25"/>
    </row>
    <row r="11" spans="1:7" ht="27" customHeight="1">
      <c r="A11" s="307"/>
      <c r="B11" s="312"/>
      <c r="C11" s="312"/>
      <c r="D11" s="312"/>
      <c r="E11" s="312"/>
      <c r="F11" s="312"/>
      <c r="G11" s="25"/>
    </row>
    <row r="12" spans="1:7">
      <c r="A12" s="307"/>
      <c r="B12" s="31" t="s">
        <v>819</v>
      </c>
      <c r="C12" s="32" t="s">
        <v>822</v>
      </c>
      <c r="D12" s="179" t="s">
        <v>823</v>
      </c>
      <c r="E12" s="32" t="s">
        <v>595</v>
      </c>
      <c r="F12" s="32" t="s">
        <v>596</v>
      </c>
      <c r="G12" s="25"/>
    </row>
    <row r="13" spans="1:7" ht="33.75">
      <c r="A13" s="307"/>
      <c r="B13" s="2">
        <v>1</v>
      </c>
      <c r="C13" s="27" t="s">
        <v>1057</v>
      </c>
      <c r="D13" s="28" t="s">
        <v>847</v>
      </c>
      <c r="E13" s="163" t="s">
        <v>824</v>
      </c>
      <c r="F13" s="163"/>
      <c r="G13" s="25"/>
    </row>
    <row r="14" spans="1:7" ht="33.75">
      <c r="A14" s="307"/>
      <c r="B14" s="2">
        <v>2</v>
      </c>
      <c r="C14" s="27" t="s">
        <v>1057</v>
      </c>
      <c r="D14" s="28" t="s">
        <v>994</v>
      </c>
      <c r="E14" s="163" t="s">
        <v>515</v>
      </c>
      <c r="F14" s="163" t="s">
        <v>516</v>
      </c>
      <c r="G14" s="25"/>
    </row>
    <row r="15" spans="1:7" ht="89.1" customHeight="1">
      <c r="A15" s="307"/>
      <c r="B15" s="292">
        <v>2.0099999999999998</v>
      </c>
      <c r="C15" s="304" t="s">
        <v>1057</v>
      </c>
      <c r="D15" s="313" t="s">
        <v>2198</v>
      </c>
      <c r="E15" s="164" t="s">
        <v>597</v>
      </c>
      <c r="F15" s="164" t="s">
        <v>600</v>
      </c>
      <c r="G15" s="25"/>
    </row>
    <row r="16" spans="1:7" ht="99" customHeight="1">
      <c r="A16" s="307"/>
      <c r="B16" s="293"/>
      <c r="C16" s="305"/>
      <c r="D16" s="314"/>
      <c r="E16" s="165"/>
      <c r="F16" s="165" t="s">
        <v>598</v>
      </c>
      <c r="G16" s="25"/>
    </row>
    <row r="17" spans="1:7" ht="63" customHeight="1">
      <c r="A17" s="307"/>
      <c r="B17" s="294"/>
      <c r="C17" s="306"/>
      <c r="D17" s="315"/>
      <c r="E17" s="27"/>
      <c r="F17" s="27" t="s">
        <v>599</v>
      </c>
      <c r="G17" s="25"/>
    </row>
    <row r="18" spans="1:7" ht="117" customHeight="1">
      <c r="A18" s="307"/>
      <c r="B18" s="292">
        <v>2.02</v>
      </c>
      <c r="C18" s="304" t="s">
        <v>1057</v>
      </c>
      <c r="D18" s="313" t="s">
        <v>2199</v>
      </c>
      <c r="E18" s="164" t="s">
        <v>426</v>
      </c>
      <c r="F18" s="164" t="s">
        <v>510</v>
      </c>
      <c r="G18" s="25"/>
    </row>
    <row r="19" spans="1:7" ht="71.099999999999994" customHeight="1">
      <c r="A19" s="307"/>
      <c r="B19" s="293"/>
      <c r="C19" s="305"/>
      <c r="D19" s="314"/>
      <c r="E19" s="165" t="s">
        <v>514</v>
      </c>
      <c r="F19" s="165" t="s">
        <v>427</v>
      </c>
      <c r="G19" s="25"/>
    </row>
    <row r="20" spans="1:7" ht="90.75" customHeight="1">
      <c r="A20" s="307"/>
      <c r="B20" s="293"/>
      <c r="C20" s="305"/>
      <c r="D20" s="314"/>
      <c r="E20" s="165"/>
      <c r="F20" s="165" t="s">
        <v>602</v>
      </c>
      <c r="G20" s="25"/>
    </row>
    <row r="21" spans="1:7" ht="74.25" customHeight="1">
      <c r="A21" s="307"/>
      <c r="B21" s="294"/>
      <c r="C21" s="306"/>
      <c r="D21" s="315"/>
      <c r="E21" s="27"/>
      <c r="F21" s="27" t="s">
        <v>601</v>
      </c>
      <c r="G21" s="25"/>
    </row>
    <row r="22" spans="1:7" ht="90" customHeight="1">
      <c r="A22" s="307"/>
      <c r="B22" s="298">
        <v>2.0299999999999998</v>
      </c>
      <c r="C22" s="298" t="s">
        <v>794</v>
      </c>
      <c r="D22" s="301" t="s">
        <v>2200</v>
      </c>
      <c r="E22" s="304" t="s">
        <v>424</v>
      </c>
      <c r="F22" s="164" t="s">
        <v>447</v>
      </c>
      <c r="G22" s="25"/>
    </row>
    <row r="23" spans="1:7" ht="109.5" customHeight="1">
      <c r="A23" s="307"/>
      <c r="B23" s="299"/>
      <c r="C23" s="299"/>
      <c r="D23" s="302"/>
      <c r="E23" s="305"/>
      <c r="F23" s="165" t="s">
        <v>795</v>
      </c>
      <c r="G23" s="25"/>
    </row>
    <row r="24" spans="1:7" ht="74.25" customHeight="1">
      <c r="A24" s="307"/>
      <c r="B24" s="300"/>
      <c r="C24" s="300"/>
      <c r="D24" s="303"/>
      <c r="E24" s="306"/>
      <c r="F24" s="27" t="s">
        <v>423</v>
      </c>
      <c r="G24" s="25"/>
    </row>
    <row r="25" spans="1:7" ht="72" customHeight="1">
      <c r="A25" s="307"/>
      <c r="B25" s="2" t="s">
        <v>445</v>
      </c>
      <c r="C25" s="27" t="s">
        <v>446</v>
      </c>
      <c r="D25" s="28" t="s">
        <v>2201</v>
      </c>
      <c r="E25" s="27" t="s">
        <v>2196</v>
      </c>
      <c r="F25" s="27" t="s">
        <v>448</v>
      </c>
      <c r="G25" s="25"/>
    </row>
    <row r="26" spans="1:7" ht="98.1" customHeight="1">
      <c r="A26" s="307"/>
      <c r="B26" s="295">
        <v>3</v>
      </c>
      <c r="C26" s="292" t="s">
        <v>66</v>
      </c>
      <c r="D26" s="313" t="s">
        <v>2202</v>
      </c>
      <c r="E26" s="304" t="s">
        <v>0</v>
      </c>
      <c r="F26" s="164" t="s">
        <v>60</v>
      </c>
      <c r="G26" s="25"/>
    </row>
    <row r="27" spans="1:7" ht="90" customHeight="1">
      <c r="A27" s="307"/>
      <c r="B27" s="296"/>
      <c r="C27" s="293"/>
      <c r="D27" s="314"/>
      <c r="E27" s="305"/>
      <c r="F27" s="165" t="s">
        <v>55</v>
      </c>
      <c r="G27" s="25"/>
    </row>
    <row r="28" spans="1:7" ht="19.350000000000001" customHeight="1">
      <c r="A28" s="307"/>
      <c r="B28" s="296"/>
      <c r="C28" s="293"/>
      <c r="D28" s="314"/>
      <c r="E28" s="305"/>
      <c r="F28" s="165" t="s">
        <v>56</v>
      </c>
      <c r="G28" s="25"/>
    </row>
    <row r="29" spans="1:7" ht="74.45" customHeight="1">
      <c r="A29" s="307"/>
      <c r="B29" s="296"/>
      <c r="C29" s="293"/>
      <c r="D29" s="314"/>
      <c r="E29" s="305"/>
      <c r="F29" s="165" t="s">
        <v>57</v>
      </c>
      <c r="G29" s="25"/>
    </row>
    <row r="30" spans="1:7" ht="62.45" customHeight="1">
      <c r="A30" s="307"/>
      <c r="B30" s="296"/>
      <c r="C30" s="293"/>
      <c r="D30" s="314"/>
      <c r="E30" s="305"/>
      <c r="F30" s="165" t="s">
        <v>58</v>
      </c>
      <c r="G30" s="25"/>
    </row>
    <row r="31" spans="1:7" ht="81" customHeight="1">
      <c r="A31" s="307"/>
      <c r="B31" s="296"/>
      <c r="C31" s="293"/>
      <c r="D31" s="314"/>
      <c r="E31" s="305"/>
      <c r="F31" s="165" t="s">
        <v>59</v>
      </c>
      <c r="G31" s="25"/>
    </row>
    <row r="32" spans="1:7" ht="48.75" customHeight="1">
      <c r="A32" s="307"/>
      <c r="B32" s="296"/>
      <c r="C32" s="293"/>
      <c r="D32" s="314"/>
      <c r="E32" s="305"/>
      <c r="F32" s="165" t="s">
        <v>62</v>
      </c>
      <c r="G32" s="25"/>
    </row>
    <row r="33" spans="1:7" ht="98.45" customHeight="1">
      <c r="A33" s="307"/>
      <c r="B33" s="296"/>
      <c r="C33" s="293"/>
      <c r="D33" s="314"/>
      <c r="E33" s="305"/>
      <c r="F33" s="165" t="s">
        <v>61</v>
      </c>
      <c r="G33" s="25"/>
    </row>
    <row r="34" spans="1:7" ht="89.1" customHeight="1">
      <c r="A34" s="307"/>
      <c r="B34" s="296"/>
      <c r="C34" s="293"/>
      <c r="D34" s="314"/>
      <c r="E34" s="305"/>
      <c r="F34" s="165" t="s">
        <v>63</v>
      </c>
      <c r="G34" s="25"/>
    </row>
    <row r="35" spans="1:7" ht="29.1" customHeight="1">
      <c r="A35" s="307"/>
      <c r="B35" s="296"/>
      <c r="C35" s="293"/>
      <c r="D35" s="314"/>
      <c r="E35" s="305"/>
      <c r="F35" s="165" t="s">
        <v>64</v>
      </c>
      <c r="G35" s="25"/>
    </row>
    <row r="36" spans="1:7" ht="126.75">
      <c r="A36" s="307"/>
      <c r="B36" s="297"/>
      <c r="C36" s="294"/>
      <c r="D36" s="315"/>
      <c r="E36" s="306"/>
      <c r="F36" s="166" t="s">
        <v>65</v>
      </c>
      <c r="G36" s="25"/>
    </row>
    <row r="37" spans="1:7" ht="112.5">
      <c r="A37" s="307"/>
      <c r="B37" s="141">
        <v>3.01</v>
      </c>
      <c r="C37" s="142" t="s">
        <v>66</v>
      </c>
      <c r="D37" s="28" t="s">
        <v>2203</v>
      </c>
      <c r="E37" s="167" t="s">
        <v>1294</v>
      </c>
      <c r="F37" s="168" t="s">
        <v>1396</v>
      </c>
      <c r="G37" s="25"/>
    </row>
    <row r="38" spans="1:7" ht="101.25">
      <c r="A38" s="307"/>
      <c r="B38" s="141">
        <v>3.02</v>
      </c>
      <c r="C38" s="142" t="s">
        <v>1326</v>
      </c>
      <c r="D38" s="28" t="s">
        <v>2204</v>
      </c>
      <c r="E38" s="167" t="s">
        <v>1341</v>
      </c>
      <c r="F38" s="168" t="s">
        <v>1397</v>
      </c>
      <c r="G38" s="25"/>
    </row>
    <row r="39" spans="1:7" ht="101.25">
      <c r="A39" s="307"/>
      <c r="B39" s="150">
        <v>4</v>
      </c>
      <c r="C39" s="149" t="s">
        <v>1492</v>
      </c>
      <c r="D39" s="28" t="s">
        <v>2205</v>
      </c>
      <c r="E39" s="27" t="s">
        <v>2151</v>
      </c>
      <c r="F39" s="27" t="s">
        <v>1493</v>
      </c>
      <c r="G39" s="25"/>
    </row>
    <row r="40" spans="1:7" ht="56.25">
      <c r="A40" s="307"/>
      <c r="B40" s="141">
        <v>4.01</v>
      </c>
      <c r="C40" s="149" t="s">
        <v>1492</v>
      </c>
      <c r="D40" s="28" t="s">
        <v>2207</v>
      </c>
      <c r="E40" s="27" t="s">
        <v>2163</v>
      </c>
      <c r="F40" s="27" t="s">
        <v>2167</v>
      </c>
      <c r="G40" s="25"/>
    </row>
    <row r="41" spans="1:7" ht="56.25">
      <c r="A41" s="307"/>
      <c r="B41" s="141" t="s">
        <v>2194</v>
      </c>
      <c r="C41" s="149" t="s">
        <v>1492</v>
      </c>
      <c r="D41" s="28" t="s">
        <v>2206</v>
      </c>
      <c r="E41" s="27" t="s">
        <v>2197</v>
      </c>
      <c r="F41" s="27" t="s">
        <v>2195</v>
      </c>
      <c r="G41" s="25"/>
    </row>
    <row r="42" spans="1:7" ht="56.25">
      <c r="A42" s="307"/>
      <c r="B42" s="141" t="s">
        <v>2228</v>
      </c>
      <c r="C42" s="149" t="s">
        <v>1492</v>
      </c>
      <c r="D42" s="28" t="s">
        <v>2233</v>
      </c>
      <c r="E42" s="27" t="s">
        <v>2196</v>
      </c>
      <c r="F42" s="27" t="s">
        <v>2229</v>
      </c>
      <c r="G42" s="25"/>
    </row>
    <row r="43" spans="1:7" ht="123.75">
      <c r="A43" s="307"/>
      <c r="B43" s="160">
        <v>4.0999999999999996</v>
      </c>
      <c r="C43" s="149" t="s">
        <v>2232</v>
      </c>
      <c r="D43" s="161">
        <v>42867</v>
      </c>
      <c r="E43" s="169" t="s">
        <v>2235</v>
      </c>
      <c r="F43" s="27" t="s">
        <v>2234</v>
      </c>
      <c r="G43" s="25"/>
    </row>
    <row r="44" spans="1:7" ht="78.75">
      <c r="A44" s="307"/>
      <c r="B44" s="160">
        <v>4.2</v>
      </c>
      <c r="C44" s="149" t="s">
        <v>2232</v>
      </c>
      <c r="D44" s="161">
        <v>42704</v>
      </c>
      <c r="E44" s="169" t="s">
        <v>2431</v>
      </c>
      <c r="F44" s="27" t="s">
        <v>2406</v>
      </c>
      <c r="G44" s="25"/>
    </row>
    <row r="45" spans="1:7" ht="157.5">
      <c r="A45" s="307"/>
      <c r="B45" s="202">
        <v>5</v>
      </c>
      <c r="C45" s="149" t="s">
        <v>2232</v>
      </c>
      <c r="D45" s="161">
        <v>42867</v>
      </c>
      <c r="E45" s="169" t="s">
        <v>12652</v>
      </c>
      <c r="F45" s="27" t="s">
        <v>12374</v>
      </c>
      <c r="G45" s="25"/>
    </row>
    <row r="46" spans="1:7" ht="45">
      <c r="A46" s="307"/>
      <c r="B46" s="160">
        <v>5.01</v>
      </c>
      <c r="C46" s="149" t="s">
        <v>2232</v>
      </c>
      <c r="D46" s="161">
        <v>42907</v>
      </c>
      <c r="E46" s="169" t="s">
        <v>15329</v>
      </c>
      <c r="F46" s="27" t="s">
        <v>12374</v>
      </c>
      <c r="G46" s="25"/>
    </row>
    <row r="47" spans="1:7" ht="67.5">
      <c r="A47" s="307"/>
      <c r="B47" s="160">
        <v>5.0999999999999996</v>
      </c>
      <c r="C47" s="149" t="s">
        <v>2232</v>
      </c>
      <c r="D47" s="161">
        <v>43070</v>
      </c>
      <c r="E47" s="169" t="s">
        <v>12862</v>
      </c>
      <c r="F47" s="27" t="s">
        <v>12863</v>
      </c>
      <c r="G47" s="25"/>
    </row>
    <row r="48" spans="1:7" ht="56.25">
      <c r="A48" s="307"/>
      <c r="B48" s="160">
        <v>5.1100000000000003</v>
      </c>
      <c r="C48" s="149" t="s">
        <v>13097</v>
      </c>
      <c r="D48" s="161">
        <v>43217</v>
      </c>
      <c r="E48" s="169" t="s">
        <v>13199</v>
      </c>
      <c r="F48" s="27" t="s">
        <v>13124</v>
      </c>
      <c r="G48" s="25"/>
    </row>
    <row r="49" spans="1:7" ht="56.25">
      <c r="A49" s="307"/>
      <c r="B49" s="160">
        <v>5.12</v>
      </c>
      <c r="C49" s="149" t="s">
        <v>13097</v>
      </c>
      <c r="D49" s="161">
        <v>43581</v>
      </c>
      <c r="E49" s="169" t="s">
        <v>13199</v>
      </c>
      <c r="F49" s="27" t="s">
        <v>13741</v>
      </c>
      <c r="G49" s="25"/>
    </row>
    <row r="50" spans="1:7" ht="78.75">
      <c r="A50" s="307"/>
      <c r="B50" s="202">
        <v>6</v>
      </c>
      <c r="C50" s="149" t="s">
        <v>13097</v>
      </c>
      <c r="D50" s="161">
        <v>43964</v>
      </c>
      <c r="E50" s="169" t="s">
        <v>13953</v>
      </c>
      <c r="F50" s="27" t="s">
        <v>13744</v>
      </c>
      <c r="G50" s="25"/>
    </row>
    <row r="51" spans="1:7" ht="45">
      <c r="A51" s="307"/>
      <c r="B51" s="160">
        <v>6.01</v>
      </c>
      <c r="C51" s="149" t="s">
        <v>13097</v>
      </c>
      <c r="D51" s="161">
        <v>43970</v>
      </c>
      <c r="E51" s="169" t="s">
        <v>15330</v>
      </c>
      <c r="F51" s="169" t="s">
        <v>13744</v>
      </c>
      <c r="G51" s="25"/>
    </row>
    <row r="52" spans="1:7" ht="45">
      <c r="A52" s="307"/>
      <c r="B52" s="160">
        <v>6.1</v>
      </c>
      <c r="C52" s="149" t="s">
        <v>13097</v>
      </c>
      <c r="D52" s="161">
        <v>44314</v>
      </c>
      <c r="E52" s="169" t="s">
        <v>15323</v>
      </c>
      <c r="F52" s="169" t="s">
        <v>14913</v>
      </c>
      <c r="G52" s="25"/>
    </row>
    <row r="53" spans="1:7" ht="45">
      <c r="A53" s="307"/>
      <c r="B53" s="160">
        <v>6.2</v>
      </c>
      <c r="C53" s="149" t="s">
        <v>13097</v>
      </c>
      <c r="D53" s="161">
        <v>44678</v>
      </c>
      <c r="E53" s="169" t="s">
        <v>15323</v>
      </c>
      <c r="F53" s="169" t="s">
        <v>15322</v>
      </c>
      <c r="G53" s="25"/>
    </row>
    <row r="54" spans="1:7" ht="45">
      <c r="A54" s="307"/>
      <c r="B54" s="160">
        <v>6.21</v>
      </c>
      <c r="C54" s="149" t="s">
        <v>13097</v>
      </c>
      <c r="D54" s="161">
        <v>44687</v>
      </c>
      <c r="E54" s="169" t="s">
        <v>15331</v>
      </c>
      <c r="F54" s="169" t="s">
        <v>15322</v>
      </c>
      <c r="G54" s="25"/>
    </row>
    <row r="55" spans="1:7" ht="45">
      <c r="A55" s="307"/>
      <c r="B55" s="160">
        <v>6.22</v>
      </c>
      <c r="C55" s="149" t="s">
        <v>13097</v>
      </c>
      <c r="D55" s="274">
        <v>44692</v>
      </c>
      <c r="E55" s="169" t="s">
        <v>15330</v>
      </c>
      <c r="F55" s="169" t="s">
        <v>15322</v>
      </c>
      <c r="G55" s="25"/>
    </row>
    <row r="56" spans="1:7" ht="56.25">
      <c r="A56" s="307"/>
      <c r="B56" s="202">
        <v>6.3</v>
      </c>
      <c r="C56" s="149" t="s">
        <v>13097</v>
      </c>
      <c r="D56" s="274">
        <v>45051</v>
      </c>
      <c r="E56" s="169" t="s">
        <v>15590</v>
      </c>
      <c r="F56" s="169" t="s">
        <v>15371</v>
      </c>
      <c r="G56" s="25"/>
    </row>
    <row r="57" spans="1:7" ht="45">
      <c r="A57" s="307"/>
      <c r="B57" s="160">
        <v>6.31</v>
      </c>
      <c r="C57" s="149" t="s">
        <v>13097</v>
      </c>
      <c r="D57" s="274">
        <v>45072</v>
      </c>
      <c r="E57" s="169" t="s">
        <v>15592</v>
      </c>
      <c r="F57" s="169" t="s">
        <v>15371</v>
      </c>
      <c r="G57" s="25"/>
    </row>
    <row r="58" spans="1:7" ht="40.5" customHeight="1">
      <c r="A58" s="307"/>
      <c r="B58" s="202">
        <v>6.4</v>
      </c>
      <c r="C58" s="149" t="s">
        <v>13097</v>
      </c>
      <c r="D58" s="274">
        <v>45408</v>
      </c>
      <c r="E58" s="169" t="s">
        <v>15594</v>
      </c>
      <c r="F58" s="169" t="s">
        <v>15593</v>
      </c>
      <c r="G58" s="25"/>
    </row>
    <row r="59" spans="1:7" ht="32.450000000000003" customHeight="1">
      <c r="A59" s="307"/>
      <c r="B59" s="202">
        <v>6.5</v>
      </c>
      <c r="C59" s="149" t="s">
        <v>13097</v>
      </c>
      <c r="D59" s="274">
        <v>45772</v>
      </c>
      <c r="E59" s="169" t="s">
        <v>15669</v>
      </c>
      <c r="F59" s="169" t="s">
        <v>15720</v>
      </c>
      <c r="G59" s="25"/>
    </row>
    <row r="60" spans="1:7" ht="13.5" thickBot="1">
      <c r="A60" s="308"/>
      <c r="B60" s="309" t="str">
        <f ca="1">OFFSET(L!$C$1,MATCH("General"&amp;"Cpy",L!$A:$A,0)-1,SL,,)</f>
        <v>© 2025 Responsible Minerals Initiative. All rights reserved.</v>
      </c>
      <c r="C60" s="309"/>
      <c r="D60" s="309"/>
      <c r="E60" s="309"/>
      <c r="F60" s="309"/>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5" customHeight="1">
      <c r="A3" s="74"/>
      <c r="B3" s="63" t="str">
        <f ca="1">OFFSET(L!$C$1,MATCH("Definitions"&amp;ADDRESS(ROW(),COLUMN(),4),L!$A:$A,0)-1,SL,,)</f>
        <v>3TG</v>
      </c>
      <c r="C3" s="63" t="str">
        <f ca="1">OFFSET(L!$C$1,MATCH("Definitions"&amp;ADDRESS(ROW(),COLUMN(),4),L!$A:$A,0)-1,SL,,)</f>
        <v>Tantalum, tin, tungsten, gold</v>
      </c>
      <c r="D3" s="32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1279</v>
      </c>
    </row>
    <row r="10" spans="1:5" ht="45">
      <c r="A10" s="74"/>
      <c r="B10" s="63" t="str">
        <f ca="1">OFFSET(L!$C$1,MATCH("Definitions"&amp;ADDRESS(ROW(),COLUMN(),4),L!$A:$A,0)-1,SL,,)</f>
        <v>DRC</v>
      </c>
      <c r="C10" s="63" t="str">
        <f ca="1">OFFSET(L!$C$1,MATCH("Definitions"&amp;ADDRESS(ROW(),COLUMN(),4),L!$A:$A,0)-1,SL,,)</f>
        <v>Democratic Republic of Congo</v>
      </c>
      <c r="D10" s="320"/>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0"/>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0"/>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0"/>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0"/>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0"/>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0"/>
      <c r="E31" s="100"/>
    </row>
    <row r="32" spans="1:5" ht="15">
      <c r="A32" s="74"/>
      <c r="B32" s="319" t="str">
        <f ca="1">OFFSET(L!$C$1,MATCH("General"&amp;"Cpy",L!$A:$A,0)-1,SL,,)</f>
        <v>© 2025 Responsible Minerals Initiative. All rights reserved.</v>
      </c>
      <c r="C32" s="319"/>
      <c r="D32" s="320"/>
      <c r="E32" s="100"/>
    </row>
    <row r="33" spans="1:4" ht="13.5" thickBot="1">
      <c r="A33" s="75"/>
      <c r="B33" s="153"/>
      <c r="C33" s="153"/>
      <c r="D33" s="321"/>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opLeftCell="A69" zoomScalePageLayoutView="70" workbookViewId="0">
      <selection activeCell="A77" sqref="A77"/>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3"/>
      <c r="G3" s="353"/>
      <c r="H3" s="353"/>
      <c r="I3" s="152"/>
      <c r="J3" s="138" t="s">
        <v>15733</v>
      </c>
      <c r="K3" s="36"/>
      <c r="L3" s="100"/>
      <c r="P3" s="45">
        <f>MATCH($D$3,LN,0)</f>
        <v>1</v>
      </c>
    </row>
    <row r="4" spans="1:34" ht="15.75">
      <c r="A4" s="34"/>
      <c r="B4" s="349" t="str">
        <f ca="1">OFFSET(L!$C$1,MATCH("Declaration"&amp;ADDRESS(ROW(),COLUMN(),4),L!$A:$A,0)-1,SL,,)</f>
        <v>The purpose of this document is to collect sourcing information on tin, tantalum, tungsten and gold used in products</v>
      </c>
      <c r="C4" s="349"/>
      <c r="D4" s="349"/>
      <c r="E4" s="349"/>
      <c r="F4" s="349"/>
      <c r="G4" s="349"/>
      <c r="H4" s="349"/>
      <c r="I4" s="354" t="str">
        <f ca="1">OFFSET(L!$C$1,MATCH("Declaration"&amp;ADDRESS(ROW(),COLUMN(),4),L!$A:$A,0)-1,SL,,)</f>
        <v>Link to Terms &amp; Conditions</v>
      </c>
      <c r="J4" s="35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58" t="str">
        <f ca="1">OFFSET(L!$C$1,MATCH("Declaration"&amp;ADDRESS(ROW(),COLUMN(),4),L!$A:$A,0)-1,SL,,)</f>
        <v>Company Information</v>
      </c>
      <c r="C7" s="358"/>
      <c r="D7" s="358"/>
      <c r="E7" s="358"/>
      <c r="F7" s="358"/>
      <c r="G7" s="358"/>
      <c r="H7" s="358"/>
      <c r="I7" s="358"/>
      <c r="J7" s="35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15817</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5" t="s">
        <v>481</v>
      </c>
      <c r="E9" s="356"/>
      <c r="F9" s="356"/>
      <c r="G9" s="357"/>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59" t="str">
        <f ca="1">OFFSET(L!$C$1,MATCH("Declaration"&amp;ADDRESS(ROW(),COLUMN(),4)&amp;LEFT($D$9,1),L!$A:$A,0)-1,SL,,)</f>
        <v>Description of Scope:</v>
      </c>
      <c r="C10" s="122"/>
      <c r="D10" s="350"/>
      <c r="E10" s="351"/>
      <c r="F10" s="351"/>
      <c r="G10" s="351"/>
      <c r="H10" s="351"/>
      <c r="I10" s="351"/>
      <c r="J10" s="352"/>
      <c r="K10" s="36"/>
      <c r="L10" s="115"/>
      <c r="Q10" s="3"/>
      <c r="R10" s="3"/>
      <c r="S10" s="3"/>
      <c r="T10" s="3"/>
      <c r="U10" s="3"/>
      <c r="V10" s="3"/>
      <c r="W10" s="3"/>
      <c r="X10" s="3"/>
      <c r="Y10" s="3"/>
      <c r="Z10" s="3"/>
      <c r="AA10" s="3"/>
      <c r="AB10" s="3"/>
      <c r="AC10" s="3"/>
      <c r="AD10" s="3"/>
      <c r="AE10" s="3"/>
      <c r="AF10" s="3"/>
      <c r="AG10" s="3"/>
      <c r="AH10" s="3"/>
    </row>
    <row r="11" spans="1:34" ht="15.75">
      <c r="A11" s="38"/>
      <c r="B11" s="360"/>
      <c r="C11" s="122"/>
      <c r="D11" s="366" t="str">
        <f ca="1">IF(D9=Q9,OFFSET(L!$C$1,MATCH("Declaration"&amp;ADDRESS(ROW(),COLUMN(),4),L!$A:$A,0)-1,SL,,),"")</f>
        <v/>
      </c>
      <c r="E11" s="367"/>
      <c r="F11" s="367"/>
      <c r="G11" s="367"/>
      <c r="H11" s="367"/>
      <c r="I11" s="367"/>
      <c r="J11" s="368"/>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2" t="s">
        <v>15818</v>
      </c>
      <c r="E12" s="323"/>
      <c r="F12" s="323"/>
      <c r="G12" s="323"/>
      <c r="H12" s="323"/>
      <c r="I12" s="323"/>
      <c r="J12" s="32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2" t="s">
        <v>15819</v>
      </c>
      <c r="E13" s="323"/>
      <c r="F13" s="323"/>
      <c r="G13" s="323"/>
      <c r="H13" s="323"/>
      <c r="I13" s="323"/>
      <c r="J13" s="32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2"/>
      <c r="E14" s="323"/>
      <c r="F14" s="323"/>
      <c r="G14" s="323"/>
      <c r="H14" s="323"/>
      <c r="I14" s="323"/>
      <c r="J14" s="32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2" t="s">
        <v>15820</v>
      </c>
      <c r="E15" s="323"/>
      <c r="F15" s="323"/>
      <c r="G15" s="323"/>
      <c r="H15" s="323"/>
      <c r="I15" s="323"/>
      <c r="J15" s="324"/>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1" t="s">
        <v>15821</v>
      </c>
      <c r="E16" s="362"/>
      <c r="F16" s="362"/>
      <c r="G16" s="362"/>
      <c r="H16" s="362"/>
      <c r="I16" s="362"/>
      <c r="J16" s="36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2" t="s">
        <v>15822</v>
      </c>
      <c r="E17" s="323"/>
      <c r="F17" s="323"/>
      <c r="G17" s="323"/>
      <c r="H17" s="323"/>
      <c r="I17" s="323"/>
      <c r="J17" s="32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15820</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2" t="s">
        <v>15823</v>
      </c>
      <c r="E19" s="323"/>
      <c r="F19" s="323"/>
      <c r="G19" s="323"/>
      <c r="H19" s="323"/>
      <c r="I19" s="323"/>
      <c r="J19" s="32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1" t="s">
        <v>15821</v>
      </c>
      <c r="E20" s="362"/>
      <c r="F20" s="362"/>
      <c r="G20" s="362"/>
      <c r="H20" s="362"/>
      <c r="I20" s="362"/>
      <c r="J20" s="36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2" t="s">
        <v>15822</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7">
        <v>45796</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1"/>
      <c r="E23" s="37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5" t="s">
        <v>171</v>
      </c>
      <c r="E26" s="326"/>
      <c r="F26" s="12"/>
      <c r="G26" s="333"/>
      <c r="H26" s="334"/>
      <c r="I26" s="334"/>
      <c r="J26" s="33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15824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15824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5" t="s">
        <v>171</v>
      </c>
      <c r="E29" s="326"/>
      <c r="F29" s="12"/>
      <c r="G29" s="333"/>
      <c r="H29" s="334"/>
      <c r="I29" s="334"/>
      <c r="J29" s="335"/>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1"/>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15824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15824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5"/>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0"/>
      <c r="I37" s="370"/>
      <c r="J37" s="370"/>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5"/>
      <c r="E38" s="326"/>
      <c r="F38" s="47"/>
      <c r="G38" s="333"/>
      <c r="H38" s="334"/>
      <c r="I38" s="334"/>
      <c r="J38" s="335"/>
      <c r="K38" s="36"/>
      <c r="L38" s="116"/>
      <c r="P38" s="45" t="str">
        <f>IF((OR(D$26="No",D$32="No")),"","(*)")</f>
        <v/>
      </c>
      <c r="Q38" s="3"/>
      <c r="R38" s="3"/>
      <c r="S38" s="3"/>
      <c r="T38" s="3"/>
      <c r="U38" s="3"/>
      <c r="V38" s="3"/>
      <c r="W38" s="3"/>
      <c r="X38" s="3"/>
      <c r="Y38" s="3"/>
      <c r="Z38" s="3"/>
      <c r="AA38" s="3"/>
      <c r="AB38" s="3"/>
      <c r="AC38" s="3"/>
      <c r="AD38" s="3"/>
      <c r="AE38" s="3"/>
      <c r="AF38" s="3"/>
      <c r="AG38" s="3"/>
    </row>
    <row r="39" spans="1:34" ht="37.5" customHeight="1">
      <c r="A39" s="41"/>
      <c r="B39" s="40" t="str">
        <f ca="1">OFFSET(L!$C$1,MATCH("Declaration"&amp;ADDRESS(ROW(),COLUMN(),4),L!$A:$A,0)-1,SL,,)&amp;P39</f>
        <v>Tin  (*)</v>
      </c>
      <c r="C39" s="10"/>
      <c r="D39" s="325" t="s">
        <v>15824</v>
      </c>
      <c r="E39" s="326"/>
      <c r="F39" s="47"/>
      <c r="G39" s="333" t="s">
        <v>15825</v>
      </c>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171</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5"/>
      <c r="E41" s="326"/>
      <c r="F41" s="47"/>
      <c r="G41" s="333"/>
      <c r="H41" s="334"/>
      <c r="I41" s="334"/>
      <c r="J41" s="335"/>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5"/>
      <c r="E44" s="326"/>
      <c r="F44" s="47"/>
      <c r="G44" s="333"/>
      <c r="H44" s="334"/>
      <c r="I44" s="334"/>
      <c r="J44" s="335"/>
      <c r="K44" s="36"/>
      <c r="L44" s="111"/>
      <c r="P44" s="45" t="str">
        <f>IF((OR(D$26="No",D$32="No")),"","(*)")</f>
        <v/>
      </c>
      <c r="Q44" s="3"/>
      <c r="R44" s="3"/>
      <c r="S44" s="3"/>
      <c r="T44" s="3"/>
      <c r="U44" s="3"/>
      <c r="V44" s="3"/>
      <c r="W44" s="3"/>
      <c r="X44" s="3"/>
      <c r="Y44" s="3"/>
      <c r="Z44" s="3"/>
      <c r="AA44" s="3"/>
      <c r="AB44" s="3"/>
      <c r="AC44" s="3"/>
      <c r="AD44" s="3"/>
      <c r="AE44" s="3"/>
      <c r="AF44" s="3"/>
      <c r="AG44" s="3"/>
      <c r="AH44" s="3"/>
    </row>
    <row r="45" spans="1:34" ht="39" customHeight="1">
      <c r="A45" s="41"/>
      <c r="B45" s="40" t="str">
        <f ca="1">OFFSET(L!$C$1,MATCH("Declaration"&amp;ADDRESS(ROW(),COLUMN(),4),L!$A:$A,0)-1,SL,,)&amp;P45</f>
        <v>Tin  (*)</v>
      </c>
      <c r="C45" s="10"/>
      <c r="D45" s="325" t="s">
        <v>15824</v>
      </c>
      <c r="E45" s="326"/>
      <c r="F45" s="47"/>
      <c r="G45" s="333" t="s">
        <v>15825</v>
      </c>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171</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5"/>
      <c r="E47" s="326"/>
      <c r="F47" s="47"/>
      <c r="G47" s="333"/>
      <c r="H47" s="334"/>
      <c r="I47" s="334"/>
      <c r="J47" s="335"/>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5"/>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171</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171</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5"/>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4"/>
      <c r="E56" s="365"/>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4" t="s">
        <v>15826</v>
      </c>
      <c r="E57" s="365"/>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4" t="s">
        <v>15826</v>
      </c>
      <c r="E58" s="365"/>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4"/>
      <c r="E59" s="365"/>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69"/>
      <c r="I61" s="369"/>
      <c r="J61" s="369"/>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1"/>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15824</v>
      </c>
      <c r="E63" s="326"/>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15824</v>
      </c>
      <c r="E64" s="326"/>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5"/>
      <c r="E65" s="326"/>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69" t="str">
        <f>IF(Q75="(*)","Click here to enter smelter names","")</f>
        <v/>
      </c>
      <c r="I67" s="369"/>
      <c r="J67" s="369"/>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5"/>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15824</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15824</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5"/>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7" t="str">
        <f ca="1">OFFSET(L!$C$1,MATCH("Declaration"&amp;ADDRESS(ROW(),COLUMN(),4),L!$A:$A,0)-1,SL,,)</f>
        <v>Answer the Following Questions at a Company Level</v>
      </c>
      <c r="C73" s="377"/>
      <c r="D73" s="377"/>
      <c r="E73" s="377"/>
      <c r="F73" s="377"/>
      <c r="G73" s="377"/>
      <c r="H73" s="377"/>
      <c r="I73" s="377"/>
      <c r="J73" s="37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15824</v>
      </c>
      <c r="E75" s="326"/>
      <c r="F75" s="57"/>
      <c r="G75" s="333"/>
      <c r="H75" s="334"/>
      <c r="I75" s="334"/>
      <c r="J75" s="335"/>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5"/>
      <c r="H76" s="375"/>
      <c r="I76" s="375"/>
      <c r="J76" s="37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15824</v>
      </c>
      <c r="E77" s="326"/>
      <c r="F77" s="57"/>
      <c r="G77" s="337" t="s">
        <v>15827</v>
      </c>
      <c r="H77" s="338"/>
      <c r="I77" s="338"/>
      <c r="J77" s="339"/>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15824</v>
      </c>
      <c r="E79" s="326"/>
      <c r="F79" s="57"/>
      <c r="G79" s="333"/>
      <c r="H79" s="334"/>
      <c r="I79" s="334"/>
      <c r="J79" s="335"/>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15824</v>
      </c>
      <c r="E81" s="326"/>
      <c r="F81" s="57"/>
      <c r="G81" s="333"/>
      <c r="H81" s="334"/>
      <c r="I81" s="334"/>
      <c r="J81" s="335"/>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14853</v>
      </c>
      <c r="E83" s="326"/>
      <c r="F83" s="57"/>
      <c r="G83" s="333"/>
      <c r="H83" s="334"/>
      <c r="I83" s="334"/>
      <c r="J83" s="335"/>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25" t="s">
        <v>15824</v>
      </c>
      <c r="E85" s="326"/>
      <c r="F85" s="57"/>
      <c r="G85" s="333"/>
      <c r="H85" s="334"/>
      <c r="I85" s="334"/>
      <c r="J85" s="335"/>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5"/>
      <c r="H86" s="375"/>
      <c r="I86" s="375"/>
      <c r="J86" s="37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15824</v>
      </c>
      <c r="E87" s="326"/>
      <c r="F87" s="57"/>
      <c r="G87" s="333"/>
      <c r="H87" s="334"/>
      <c r="I87" s="334"/>
      <c r="J87" s="335"/>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6"/>
      <c r="H88" s="376"/>
      <c r="I88" s="376"/>
      <c r="J88" s="37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171</v>
      </c>
      <c r="E89" s="326"/>
      <c r="F89" s="57"/>
      <c r="G89" s="333"/>
      <c r="H89" s="334"/>
      <c r="I89" s="334"/>
      <c r="J89" s="335"/>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4" t="str">
        <f>IF(OR($D$8="",$I$3=""),"","Click here to check required fields completion")</f>
        <v/>
      </c>
      <c r="C90" s="374"/>
      <c r="D90" s="374"/>
      <c r="E90" s="374"/>
      <c r="F90" s="374"/>
      <c r="G90" s="374"/>
      <c r="H90" s="374"/>
      <c r="I90" s="374"/>
      <c r="J90" s="374"/>
      <c r="K90" s="36"/>
      <c r="L90" s="100"/>
      <c r="P90" s="3"/>
      <c r="Q90" s="3"/>
      <c r="R90" s="3"/>
      <c r="S90" s="3"/>
      <c r="T90" s="3"/>
      <c r="U90" s="3"/>
      <c r="V90" s="3"/>
      <c r="W90" s="3"/>
      <c r="X90" s="3"/>
      <c r="Y90" s="3"/>
      <c r="Z90" s="3"/>
      <c r="AA90" s="3"/>
      <c r="AB90" s="3"/>
      <c r="AC90" s="3"/>
      <c r="AD90" s="3"/>
      <c r="AE90" s="3"/>
      <c r="AF90" s="3"/>
      <c r="AG90" s="3"/>
      <c r="AH90" s="3"/>
    </row>
    <row r="91" spans="1:34" ht="15.75" thickBot="1">
      <c r="A91" s="372" t="str">
        <f ca="1">OFFSET(L!$C$1,MATCH("General"&amp;"Cpy",L!$A:$A,0)-1,SL,,)</f>
        <v>© 2025 Responsible Minerals Initiative. All rights reserved.</v>
      </c>
      <c r="B91" s="373"/>
      <c r="C91" s="373"/>
      <c r="D91" s="373"/>
      <c r="E91" s="373"/>
      <c r="F91" s="373"/>
      <c r="G91" s="373"/>
      <c r="H91" s="373"/>
      <c r="I91" s="373"/>
      <c r="J91" s="373"/>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
      </c>
      <c r="E96" s="281" t="str">
        <f>IF(AND(OR($D$26="Yes",$D$26=""),OR($D$32="Yes",$D$32="")),"100%","")</f>
        <v/>
      </c>
      <c r="G96" s="281" t="str">
        <f>IF(OR($D$26="Yes",$D$26=""),"Yes","")</f>
        <v/>
      </c>
    </row>
    <row r="97" spans="2:7" ht="13.5" hidden="1" customHeight="1">
      <c r="B97" s="56" t="s">
        <v>476</v>
      </c>
      <c r="D97" s="281" t="str">
        <f>IF(AND(OR($D$26="Yes",$D$26=""),OR($D$32="Yes",$D$32="")),"No","")</f>
        <v/>
      </c>
      <c r="E97" s="281" t="str">
        <f>IF(AND(OR($D$26="Yes",$D$26=""),OR($D$32="Yes",$D$32="")),"Greater than 90%","")</f>
        <v/>
      </c>
      <c r="G97" s="281" t="str">
        <f>IF(OR($D$26="Yes",$D$26=""),"No","")</f>
        <v/>
      </c>
    </row>
    <row r="98" spans="2:7" ht="15.75" hidden="1">
      <c r="B98" s="56" t="s">
        <v>477</v>
      </c>
      <c r="D98" s="281" t="str">
        <f>IF(AND(OR($D$26="Yes",$D$26=""),OR($D$32="Yes",$D$32="")),"Unknown","")</f>
        <v/>
      </c>
      <c r="E98" s="281" t="str">
        <f>IF(AND(OR($D$26="Yes",$D$26=""),OR($D$32="Yes",$D$32="")),"Greater than 75%","")</f>
        <v/>
      </c>
      <c r="G98" s="281" t="str">
        <f>IF(OR($D$27="Yes",$D$27=""),"Yes","")</f>
        <v>Yes</v>
      </c>
    </row>
    <row r="99" spans="2:7" ht="15.75" hidden="1">
      <c r="B99" s="188">
        <v>1</v>
      </c>
      <c r="D99" s="281" t="str">
        <f>IF(AND(OR($D$27="Yes",$D$27=""),OR($D$33="Yes",$D$33="")),"Yes","")</f>
        <v>Yes</v>
      </c>
      <c r="E99" s="281" t="str">
        <f>IF(AND(OR($D$26="Yes",$D$26=""),OR($D$32="Yes",$D$32="")),"Greater than 50%","")</f>
        <v/>
      </c>
      <c r="G99" s="281" t="str">
        <f>IF(OR($D$27="Yes",$D$27=""),"No","")</f>
        <v>No</v>
      </c>
    </row>
    <row r="100" spans="2:7" ht="15.75" hidden="1">
      <c r="B100" s="236" t="s">
        <v>2432</v>
      </c>
      <c r="D100" s="281" t="str">
        <f>IF(AND(OR($D$27="Yes",$D$27=""),OR($D$33="Yes",$D$33="")),"No","")</f>
        <v>No</v>
      </c>
      <c r="E100" s="281" t="str">
        <f>IF(AND(OR($D$26="Yes",$D$26=""),OR($D$32="Yes",$D$32="")),"50% or less","")</f>
        <v/>
      </c>
      <c r="G100" s="281" t="str">
        <f>IF(OR($D$28="Yes",$D$28=""),"Yes","")</f>
        <v>Yes</v>
      </c>
    </row>
    <row r="101" spans="2:7" ht="15.75" hidden="1">
      <c r="B101" s="236" t="s">
        <v>2433</v>
      </c>
      <c r="D101" s="281" t="str">
        <f>IF(AND(OR($D$27="Yes",$D$27=""),OR($D$33="Yes",$D$33="")),"Unknown","")</f>
        <v>Unknown</v>
      </c>
      <c r="E101" s="281" t="str">
        <f>IF(AND(OR($D$26="Yes",$D$26=""),OR($D$32="Yes",$D$32="")),"None","")</f>
        <v/>
      </c>
      <c r="G101" s="281" t="str">
        <f>IF(OR($D$28="Yes",$D$28=""),"No","")</f>
        <v>No</v>
      </c>
    </row>
    <row r="102" spans="2:7" ht="15.75" hidden="1">
      <c r="B102" s="236" t="s">
        <v>2434</v>
      </c>
      <c r="D102" s="281" t="str">
        <f>IF(AND(OR($D$28="Yes",$D$28=""),OR($D$34="Yes",$D$34="")),"Yes","")</f>
        <v>Yes</v>
      </c>
      <c r="E102" s="281" t="str">
        <f>IF(AND(OR($D$27="Yes",$D$27=""),OR($D$33="Yes",$D$33="")),"100%","")</f>
        <v>100%</v>
      </c>
      <c r="G102" s="281" t="str">
        <f>IF(OR($D$29="Yes",$D$29=""),"Yes","")</f>
        <v/>
      </c>
    </row>
    <row r="103" spans="2:7" ht="15.75" hidden="1">
      <c r="B103" s="236" t="s">
        <v>2435</v>
      </c>
      <c r="D103" s="281" t="str">
        <f>IF(AND(OR($D$28="Yes",$D$28=""),OR($D$34="Yes",$D$34="")),"No","")</f>
        <v>No</v>
      </c>
      <c r="E103" s="281" t="str">
        <f>IF(AND(OR($D$27="Yes",$D$27=""),OR($D$33="Yes",$D$33="")),"Greater than 90%","")</f>
        <v>Greater than 90%</v>
      </c>
      <c r="G103" s="281" t="str">
        <f>IF(OR($D$29="Yes",$D$29=""),"No","")</f>
        <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
      </c>
      <c r="E105" s="281" t="str">
        <f>IF(AND(OR($D$27="Yes",$D$27=""),OR($D$33="Yes",$D$33="")),"Greater than 50%","")</f>
        <v>Greater than 50%</v>
      </c>
    </row>
    <row r="106" spans="2:7" ht="15.75" hidden="1">
      <c r="B106" s="236" t="s">
        <v>12341</v>
      </c>
      <c r="D106" s="281" t="str">
        <f>IF(AND(OR($D$29="Yes",$D$29=""),OR($D$35="Yes",$D$35="")),"No","")</f>
        <v/>
      </c>
      <c r="E106" s="281" t="str">
        <f>IF(AND(OR($D$27="Yes",$D$27=""),OR($D$33="Yes",$D$33="")),"50% or less","")</f>
        <v>50% or less</v>
      </c>
    </row>
    <row r="107" spans="2:7" ht="15.75" hidden="1">
      <c r="B107" s="236" t="s">
        <v>476</v>
      </c>
      <c r="D107" s="281" t="str">
        <f>IF(AND(OR($D$29="Yes",$D$29=""),OR($D$35="Yes",$D$35="")),"Unknown","")</f>
        <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108" priority="223" stopIfTrue="1">
      <formula>IF($D$22="",TRUE)</formula>
    </cfRule>
  </conditionalFormatting>
  <conditionalFormatting sqref="D32:E32">
    <cfRule type="expression" dxfId="107" priority="119" stopIfTrue="1">
      <formula>IF(AND(OR($D$26="Yes",$D$26=""),$D$32=""),1,0)</formula>
    </cfRule>
    <cfRule type="expression" dxfId="106" priority="206" stopIfTrue="1">
      <formula>$P$26=""</formula>
    </cfRule>
  </conditionalFormatting>
  <conditionalFormatting sqref="D35:E35">
    <cfRule type="expression" dxfId="105" priority="103" stopIfTrue="1">
      <formula>IF(AND(OR($D$29="Yes",$D$29=""),$D$35=""),1,0)</formula>
    </cfRule>
    <cfRule type="expression" dxfId="104" priority="227" stopIfTrue="1">
      <formula>$P$29=""</formula>
    </cfRule>
  </conditionalFormatting>
  <conditionalFormatting sqref="D38:E38 D44:E44 D50:E50 D56:E56 D62:E62 D68:E68">
    <cfRule type="expression" dxfId="103" priority="82" stopIfTrue="1">
      <formula>$P$26=""</formula>
    </cfRule>
    <cfRule type="expression" dxfId="102" priority="83" stopIfTrue="1">
      <formula>$P$32=""</formula>
    </cfRule>
  </conditionalFormatting>
  <conditionalFormatting sqref="D38:E38">
    <cfRule type="expression" dxfId="101" priority="118" stopIfTrue="1">
      <formula>IF(AND(OR($D$26="Yes",$D$26=""),OR($D$32="Yes",$D$32=""),D38=""),1,0)</formula>
    </cfRule>
  </conditionalFormatting>
  <conditionalFormatting sqref="D41:E41 D47:E47 D53:E53 D59:E59 D65:E65 D71:E71">
    <cfRule type="expression" dxfId="100" priority="67" stopIfTrue="1">
      <formula>$P$29=""</formula>
    </cfRule>
    <cfRule type="expression" dxfId="99" priority="68" stopIfTrue="1">
      <formula>$P$35=""</formula>
    </cfRule>
  </conditionalFormatting>
  <conditionalFormatting sqref="D41:E41">
    <cfRule type="expression" dxfId="98" priority="229" stopIfTrue="1">
      <formula>IF(AND(OR($D$29="Yes",$D$29=""),OR($D$35="Yes",$D$35=""),D41=""),1,0)</formula>
    </cfRule>
  </conditionalFormatting>
  <conditionalFormatting sqref="D44:E44">
    <cfRule type="expression" dxfId="97" priority="117" stopIfTrue="1">
      <formula>IF(AND(OR($D$26="Yes",$D$26=""),OR($D$32="Yes",$D$32=""),D44=""),1,0)</formula>
    </cfRule>
  </conditionalFormatting>
  <conditionalFormatting sqref="D47:E47">
    <cfRule type="expression" dxfId="96" priority="112" stopIfTrue="1">
      <formula>IF(AND(OR($D$29="Yes",$D$29=""),OR($D$35="Yes",$D$35=""),D47=""),1,0)</formula>
    </cfRule>
  </conditionalFormatting>
  <conditionalFormatting sqref="D50:E50">
    <cfRule type="expression" dxfId="95" priority="85" stopIfTrue="1">
      <formula>IF(AND(OR($D$26="Yes",$D$26=""),OR($D$32="Yes",$D$32=""),D50=""),1,0)</formula>
    </cfRule>
  </conditionalFormatting>
  <conditionalFormatting sqref="D53:E53">
    <cfRule type="expression" dxfId="94" priority="98" stopIfTrue="1">
      <formula>IF(AND(OR($D$29="Yes",$D$29=""),OR($D$35="Yes",$D$35=""),D53=""),1,0)</formula>
    </cfRule>
  </conditionalFormatting>
  <conditionalFormatting sqref="D56:E56">
    <cfRule type="expression" dxfId="93" priority="93" stopIfTrue="1">
      <formula>IF(AND(OR($D$26="Yes",$D$26=""),OR($D$32="Yes",$D$32=""),D56=""),1,0)</formula>
    </cfRule>
  </conditionalFormatting>
  <conditionalFormatting sqref="D59:E59">
    <cfRule type="expression" dxfId="92" priority="70" stopIfTrue="1">
      <formula>IF(AND(OR($D$29="Yes",$D$29=""),OR($D$35="Yes",$D$35=""),D59=""),1,0)</formula>
    </cfRule>
  </conditionalFormatting>
  <conditionalFormatting sqref="D62:E62">
    <cfRule type="expression" dxfId="91" priority="92" stopIfTrue="1">
      <formula>IF(AND(OR($D$26="Yes",$D$26=""),OR($D$32="Yes",$D$32=""),D62=""),1,0)</formula>
    </cfRule>
  </conditionalFormatting>
  <conditionalFormatting sqref="D65:E65">
    <cfRule type="expression" dxfId="90" priority="69" stopIfTrue="1">
      <formula>IF(AND(OR($D$29="Yes",$D$29=""),OR($D$35="Yes",$D$35=""),D65=""),1,0)</formula>
    </cfRule>
  </conditionalFormatting>
  <conditionalFormatting sqref="D68:E68">
    <cfRule type="expression" dxfId="89" priority="84" stopIfTrue="1">
      <formula>IF(AND(OR($D$26="Yes",$D$26=""),OR($D$32="Yes",$D$32=""),D68=""),1,0)</formula>
    </cfRule>
  </conditionalFormatting>
  <conditionalFormatting sqref="D71:E71">
    <cfRule type="expression" dxfId="88" priority="228" stopIfTrue="1">
      <formula>IF(AND(OR($D$29="Yes",$D$29=""),OR($D$35="Yes",$D$35=""),D71=""),1,0)</formula>
    </cfRule>
  </conditionalFormatting>
  <conditionalFormatting sqref="D83 D89:E89">
    <cfRule type="expression" dxfId="87" priority="149" stopIfTrue="1">
      <formula>AND(OR($D$26="No",AND($D$26="Yes",$D$32="No")),OR($D$27="No",AND($D$27="Yes",$D$33="No")),OR($D$28="No",AND($D$28="Yes",$D$34="No")),OR($D$29="No",AND($D$29="Yes",$D$35="No")))</formula>
    </cfRule>
    <cfRule type="expression" dxfId="86" priority="150" stopIfTrue="1">
      <formula>IF(D83="",TRUE)</formula>
    </cfRule>
  </conditionalFormatting>
  <conditionalFormatting sqref="D9:G9">
    <cfRule type="expression" dxfId="85" priority="216" stopIfTrue="1">
      <formula>IF($D$9="",TRUE)</formula>
    </cfRule>
  </conditionalFormatting>
  <conditionalFormatting sqref="D10:J10">
    <cfRule type="expression" dxfId="84" priority="120" stopIfTrue="1">
      <formula>IF($D$9=$Q$9,TRUE)</formula>
    </cfRule>
    <cfRule type="expression" dxfId="83" priority="230" stopIfTrue="1">
      <formula>IF(AND($D$10="",$D$9=$R$9),TRUE)</formula>
    </cfRule>
  </conditionalFormatting>
  <conditionalFormatting sqref="G85:J85">
    <cfRule type="expression" dxfId="82" priority="111" stopIfTrue="1">
      <formula>IF(AND($D$85="Yes, using other format (describe)",$G$85=""),TRUE)</formula>
    </cfRule>
  </conditionalFormatting>
  <conditionalFormatting sqref="D8:J8">
    <cfRule type="expression" dxfId="81" priority="64" stopIfTrue="1">
      <formula>IF($D$8="",TRUE)</formula>
    </cfRule>
  </conditionalFormatting>
  <conditionalFormatting sqref="D15:J15">
    <cfRule type="expression" dxfId="80" priority="62" stopIfTrue="1">
      <formula>IF($D$15="",TRUE)</formula>
    </cfRule>
  </conditionalFormatting>
  <conditionalFormatting sqref="D16:J16">
    <cfRule type="expression" dxfId="79" priority="63" stopIfTrue="1">
      <formula>IF($D$16="",TRUE)</formula>
    </cfRule>
  </conditionalFormatting>
  <conditionalFormatting sqref="D17:J17">
    <cfRule type="expression" dxfId="78" priority="61" stopIfTrue="1">
      <formula>IF($D$17="",TRUE)</formula>
    </cfRule>
  </conditionalFormatting>
  <conditionalFormatting sqref="D18:J18">
    <cfRule type="expression" dxfId="77" priority="60" stopIfTrue="1">
      <formula>IF($D$15="",TRUE)</formula>
    </cfRule>
  </conditionalFormatting>
  <conditionalFormatting sqref="D20:J20">
    <cfRule type="expression" dxfId="76" priority="59" stopIfTrue="1">
      <formula>IF($D$16="",TRUE)</formula>
    </cfRule>
  </conditionalFormatting>
  <conditionalFormatting sqref="D21:J21">
    <cfRule type="expression" dxfId="75" priority="58" stopIfTrue="1">
      <formula>IF($D$17="",TRUE)</formula>
    </cfRule>
  </conditionalFormatting>
  <conditionalFormatting sqref="D26:E26">
    <cfRule type="expression" dxfId="74" priority="54" stopIfTrue="1">
      <formula>IF($D$26="",TRUE)</formula>
    </cfRule>
  </conditionalFormatting>
  <conditionalFormatting sqref="D27:E27">
    <cfRule type="expression" dxfId="73" priority="55" stopIfTrue="1">
      <formula>IF($D$27="",TRUE)</formula>
    </cfRule>
  </conditionalFormatting>
  <conditionalFormatting sqref="D28:E28">
    <cfRule type="expression" dxfId="72" priority="56" stopIfTrue="1">
      <formula>IF($D$28="",TRUE)</formula>
    </cfRule>
  </conditionalFormatting>
  <conditionalFormatting sqref="D29:E29">
    <cfRule type="expression" dxfId="71" priority="57" stopIfTrue="1">
      <formula>IF($D$29="",TRUE)</formula>
    </cfRule>
  </conditionalFormatting>
  <conditionalFormatting sqref="D34:E34">
    <cfRule type="expression" dxfId="70" priority="52" stopIfTrue="1">
      <formula>$P$28=""</formula>
    </cfRule>
  </conditionalFormatting>
  <conditionalFormatting sqref="D33:E33">
    <cfRule type="expression" dxfId="69" priority="50" stopIfTrue="1">
      <formula>IF(AND(OR($D$27="Yes",$D$27=""),$D$33=""),1,0)</formula>
    </cfRule>
    <cfRule type="expression" dxfId="68" priority="51" stopIfTrue="1">
      <formula>$P$27=""</formula>
    </cfRule>
  </conditionalFormatting>
  <conditionalFormatting sqref="D34:E34">
    <cfRule type="expression" dxfId="67" priority="53" stopIfTrue="1">
      <formula>IF(AND(OR($D$28="Yes",$D$28=""),$D$34=""),1,0)</formula>
    </cfRule>
  </conditionalFormatting>
  <conditionalFormatting sqref="D40:E40">
    <cfRule type="expression" dxfId="66" priority="45" stopIfTrue="1">
      <formula>$P$28=""</formula>
    </cfRule>
  </conditionalFormatting>
  <conditionalFormatting sqref="D39:E39">
    <cfRule type="expression" dxfId="65" priority="46" stopIfTrue="1">
      <formula>$P$33=""</formula>
    </cfRule>
  </conditionalFormatting>
  <conditionalFormatting sqref="D40">
    <cfRule type="expression" dxfId="64" priority="44" stopIfTrue="1">
      <formula>$P$34=""</formula>
    </cfRule>
    <cfRule type="expression" dxfId="63" priority="49" stopIfTrue="1">
      <formula>IF(AND(OR($D$28="Yes",$D$28=""),D40=""),1,0)</formula>
    </cfRule>
  </conditionalFormatting>
  <conditionalFormatting sqref="D39:E39">
    <cfRule type="expression" dxfId="62" priority="47" stopIfTrue="1">
      <formula>$P$39=""</formula>
    </cfRule>
    <cfRule type="expression" dxfId="61" priority="48" stopIfTrue="1">
      <formula>IF(AND(OR($D$27="Yes",$D$27=""),D39=""),1,0)</formula>
    </cfRule>
  </conditionalFormatting>
  <conditionalFormatting sqref="D46:E46">
    <cfRule type="expression" dxfId="60" priority="39" stopIfTrue="1">
      <formula>$P$28=""</formula>
    </cfRule>
  </conditionalFormatting>
  <conditionalFormatting sqref="D45:E45">
    <cfRule type="expression" dxfId="59" priority="40" stopIfTrue="1">
      <formula>$P$33=""</formula>
    </cfRule>
  </conditionalFormatting>
  <conditionalFormatting sqref="D46">
    <cfRule type="expression" dxfId="58" priority="38" stopIfTrue="1">
      <formula>$P$34=""</formula>
    </cfRule>
    <cfRule type="expression" dxfId="57" priority="43" stopIfTrue="1">
      <formula>IF(AND(OR($D$28="Yes",$D$28=""),D46=""),1,0)</formula>
    </cfRule>
  </conditionalFormatting>
  <conditionalFormatting sqref="D45:E45">
    <cfRule type="expression" dxfId="56" priority="41" stopIfTrue="1">
      <formula>$P$39=""</formula>
    </cfRule>
    <cfRule type="expression" dxfId="55" priority="42" stopIfTrue="1">
      <formula>IF(AND(OR($D$27="Yes",$D$27=""),D45=""),1,0)</formula>
    </cfRule>
  </conditionalFormatting>
  <conditionalFormatting sqref="D52:E52">
    <cfRule type="expression" dxfId="54" priority="33" stopIfTrue="1">
      <formula>$P$28=""</formula>
    </cfRule>
  </conditionalFormatting>
  <conditionalFormatting sqref="D51">
    <cfRule type="expression" dxfId="53" priority="34" stopIfTrue="1">
      <formula>$P$33=""</formula>
    </cfRule>
  </conditionalFormatting>
  <conditionalFormatting sqref="D52">
    <cfRule type="expression" dxfId="52" priority="32" stopIfTrue="1">
      <formula>$P$34=""</formula>
    </cfRule>
    <cfRule type="expression" dxfId="51" priority="37" stopIfTrue="1">
      <formula>IF(AND(OR($D$28="Yes",$D$28=""),D52=""),1,0)</formula>
    </cfRule>
  </conditionalFormatting>
  <conditionalFormatting sqref="D51:E51">
    <cfRule type="expression" dxfId="50" priority="35" stopIfTrue="1">
      <formula>$P$39=""</formula>
    </cfRule>
    <cfRule type="expression" dxfId="49" priority="36" stopIfTrue="1">
      <formula>IF(AND(OR($D$27="Yes",$D$27=""),D51=""),1,0)</formula>
    </cfRule>
  </conditionalFormatting>
  <conditionalFormatting sqref="D57:E57">
    <cfRule type="expression" dxfId="48" priority="29" stopIfTrue="1">
      <formula>$P$33=""</formula>
    </cfRule>
    <cfRule type="expression" dxfId="47" priority="30" stopIfTrue="1">
      <formula>$P$39=""</formula>
    </cfRule>
  </conditionalFormatting>
  <conditionalFormatting sqref="D57:E57">
    <cfRule type="expression" dxfId="46" priority="31" stopIfTrue="1">
      <formula>IF(AND(OR($D$27="Yes",$D$27=""),OR($D$33="Yes",$D$33=""),D57=""),1,0)</formula>
    </cfRule>
  </conditionalFormatting>
  <conditionalFormatting sqref="D58:E58">
    <cfRule type="expression" dxfId="45" priority="26" stopIfTrue="1">
      <formula>$P$33=""</formula>
    </cfRule>
    <cfRule type="expression" dxfId="44" priority="27" stopIfTrue="1">
      <formula>$P$39=""</formula>
    </cfRule>
  </conditionalFormatting>
  <conditionalFormatting sqref="D58:E58">
    <cfRule type="expression" dxfId="43" priority="28" stopIfTrue="1">
      <formula>IF(AND(OR($D$27="Yes",$D$27=""),OR($D$33="Yes",$D$33=""),D58=""),1,0)</formula>
    </cfRule>
  </conditionalFormatting>
  <conditionalFormatting sqref="D64:E64">
    <cfRule type="expression" dxfId="42" priority="21" stopIfTrue="1">
      <formula>$P$28=""</formula>
    </cfRule>
  </conditionalFormatting>
  <conditionalFormatting sqref="D63">
    <cfRule type="expression" dxfId="41" priority="22" stopIfTrue="1">
      <formula>$P$33=""</formula>
    </cfRule>
  </conditionalFormatting>
  <conditionalFormatting sqref="D64">
    <cfRule type="expression" dxfId="40" priority="20" stopIfTrue="1">
      <formula>$P$34=""</formula>
    </cfRule>
    <cfRule type="expression" dxfId="39" priority="25" stopIfTrue="1">
      <formula>IF(AND(OR($D$28="Yes",$D$28=""),D64=""),1,0)</formula>
    </cfRule>
  </conditionalFormatting>
  <conditionalFormatting sqref="D63:E63">
    <cfRule type="expression" dxfId="38" priority="23" stopIfTrue="1">
      <formula>$P$39=""</formula>
    </cfRule>
    <cfRule type="expression" dxfId="37" priority="24" stopIfTrue="1">
      <formula>IF(AND(OR($D$27="Yes",$D$27=""),D63=""),1,0)</formula>
    </cfRule>
  </conditionalFormatting>
  <conditionalFormatting sqref="D70:E70">
    <cfRule type="expression" dxfId="36" priority="15" stopIfTrue="1">
      <formula>$P$28=""</formula>
    </cfRule>
  </conditionalFormatting>
  <conditionalFormatting sqref="D69">
    <cfRule type="expression" dxfId="35" priority="16" stopIfTrue="1">
      <formula>$P$33=""</formula>
    </cfRule>
  </conditionalFormatting>
  <conditionalFormatting sqref="D70">
    <cfRule type="expression" dxfId="34" priority="14" stopIfTrue="1">
      <formula>$P$34=""</formula>
    </cfRule>
    <cfRule type="expression" dxfId="33" priority="19" stopIfTrue="1">
      <formula>IF(AND(OR($D$28="Yes",$D$28=""),D70=""),1,0)</formula>
    </cfRule>
  </conditionalFormatting>
  <conditionalFormatting sqref="D69:E69">
    <cfRule type="expression" dxfId="32" priority="17" stopIfTrue="1">
      <formula>$P$39=""</formula>
    </cfRule>
    <cfRule type="expression" dxfId="31" priority="18" stopIfTrue="1">
      <formula>IF(AND(OR($D$27="Yes",$D$27=""),D69=""),1,0)</formula>
    </cfRule>
  </conditionalFormatting>
  <conditionalFormatting sqref="D75:E75">
    <cfRule type="expression" dxfId="30" priority="12" stopIfTrue="1">
      <formula>AND(OR($D$26="No",AND($D$26="Yes",$D$32="No")),OR($D$27="No",AND($D$27="Yes",$D$33="No")),OR($D$28="No",AND($D$28="Yes",$D$34="No")),OR($D$29="No",AND($D$29="Yes",$D$35="No")))</formula>
    </cfRule>
    <cfRule type="expression" dxfId="29" priority="13" stopIfTrue="1">
      <formula>IF(D75="",TRUE)</formula>
    </cfRule>
  </conditionalFormatting>
  <conditionalFormatting sqref="D77:E77">
    <cfRule type="expression" dxfId="28" priority="10" stopIfTrue="1">
      <formula>AND(OR($D$26="No",AND($D$26="Yes",$D$32="No")),OR($D$27="No",AND($D$27="Yes",$D$33="No")),OR($D$28="No",AND($D$28="Yes",$D$34="No")),OR($D$29="No",AND($D$29="Yes",$D$35="No")))</formula>
    </cfRule>
    <cfRule type="expression" dxfId="27" priority="11" stopIfTrue="1">
      <formula>IF(D77="",TRUE)</formula>
    </cfRule>
  </conditionalFormatting>
  <conditionalFormatting sqref="D79:E79">
    <cfRule type="expression" dxfId="26" priority="8" stopIfTrue="1">
      <formula>AND(OR($D$26="No",AND($D$26="Yes",$D$32="No")),OR($D$27="No",AND($D$27="Yes",$D$33="No")),OR($D$28="No",AND($D$28="Yes",$D$34="No")),OR($D$29="No",AND($D$29="Yes",$D$35="No")))</formula>
    </cfRule>
    <cfRule type="expression" dxfId="25" priority="9" stopIfTrue="1">
      <formula>IF(D79="",TRUE)</formula>
    </cfRule>
  </conditionalFormatting>
  <conditionalFormatting sqref="D81:E81">
    <cfRule type="expression" dxfId="24" priority="6" stopIfTrue="1">
      <formula>AND(OR($D$26="No",AND($D$26="Yes",$D$32="No")),OR($D$27="No",AND($D$27="Yes",$D$33="No")),OR($D$28="No",AND($D$28="Yes",$D$34="No")),OR($D$29="No",AND($D$29="Yes",$D$35="No")))</formula>
    </cfRule>
    <cfRule type="expression" dxfId="23" priority="7" stopIfTrue="1">
      <formula>IF(D81="",TRUE)</formula>
    </cfRule>
  </conditionalFormatting>
  <conditionalFormatting sqref="D85:E85">
    <cfRule type="expression" dxfId="22" priority="4" stopIfTrue="1">
      <formula>AND(OR($D$26="No",AND($D$26="Yes",$D$32="No")),OR($D$27="No",AND($D$27="Yes",$D$33="No")),OR($D$28="No",AND($D$28="Yes",$D$34="No")),OR($D$29="No",AND($D$29="Yes",$D$35="No")))</formula>
    </cfRule>
    <cfRule type="expression" dxfId="21" priority="5" stopIfTrue="1">
      <formula>IF(D85="",TRUE)</formula>
    </cfRule>
  </conditionalFormatting>
  <conditionalFormatting sqref="D87:E87">
    <cfRule type="expression" dxfId="20" priority="2" stopIfTrue="1">
      <formula>AND(OR($D$26="No",AND($D$26="Yes",$D$32="No")),OR($D$27="No",AND($D$27="Yes",$D$33="No")),OR($D$28="No",AND($D$28="Yes",$D$34="No")),OR($D$29="No",AND($D$29="Yes",$D$35="No")))</formula>
    </cfRule>
    <cfRule type="expression" dxfId="19" priority="3" stopIfTrue="1">
      <formula>IF(D87="",TRUE)</formula>
    </cfRule>
  </conditionalFormatting>
  <conditionalFormatting sqref="G77:J77">
    <cfRule type="expression" dxfId="18"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tabSelected="1" zoomScaleNormal="100" zoomScalePageLayoutView="55" workbookViewId="0">
      <selection activeCell="A27" sqref="A27:XFD27"/>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78" t="str">
        <f ca="1">OFFSET(L!$C$1,MATCH("Smelter List"&amp;ADDRESS(ROW(),COLUMN(),4),L!$A:$A,0)-1,SL,,)</f>
        <v>Link to "RMAP Conformant Smelter List"</v>
      </c>
      <c r="K2" s="379"/>
      <c r="L2" s="379"/>
      <c r="M2" s="379"/>
      <c r="N2" s="379"/>
      <c r="O2" s="379"/>
      <c r="P2" s="195"/>
      <c r="Q2" s="196"/>
      <c r="R2" s="197"/>
      <c r="S2" s="197"/>
      <c r="T2" s="197"/>
      <c r="AH2" s="145" t="s">
        <v>475</v>
      </c>
    </row>
    <row r="3" spans="1:34" s="221" customFormat="1" ht="177" customHeight="1">
      <c r="A3" s="171"/>
      <c r="B3" s="38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0"/>
      <c r="D3" s="380"/>
      <c r="E3" s="380"/>
      <c r="F3" s="222"/>
      <c r="G3" s="381" t="str">
        <f ca="1">OFFSET(L!$C$1,MATCH("General"&amp;"Cpy",L!$A:$A,0)-1,SL,,)</f>
        <v>© 2025 Responsible Minerals Initiative. All rights reserved.</v>
      </c>
      <c r="H3" s="381"/>
      <c r="I3" s="382"/>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76" t="s">
        <v>633</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 ca="1">IF(C5="",NA(),IF(OR(C5="Smelter not listed",C5="Smelter not yet identified"),MATCH($B5&amp;$D5,'Smelter Look-up'!$J:$J,0),MATCH($B5&amp;$C5,'Smelter Look-up'!$J:$J,0)))</f>
        <v>13</v>
      </c>
      <c r="X5" s="227">
        <f t="shared" ref="X5" ca="1" si="0">IF(AND(C5="Smelter not listed",OR(LEN(D5)=0,LEN(E5)=0)),1,0)</f>
        <v>0</v>
      </c>
      <c r="AB5" s="228" t="str">
        <f t="shared" ref="AB5" ca="1" si="1">B5&amp;C5</f>
        <v>GoldAida Chemical Industries Co., Ltd.</v>
      </c>
    </row>
    <row r="6" spans="1:34" s="227" customFormat="1" ht="20.100000000000001" customHeight="1">
      <c r="A6" s="276" t="s">
        <v>639</v>
      </c>
      <c r="B6" s="182" t="str">
        <f ca="1">IF(LEN(A6)=0,"",INDEX('Smelter Look-up'!$A:$A,MATCH($A6,'Smelter Look-up'!$E:$E,0)))</f>
        <v>Gold</v>
      </c>
      <c r="C6" s="186" t="str">
        <f ca="1">IF(LEN(A6)=0,"",INDEX('Smelter Look-up'!$C:$C,MATCH($A6,'Smelter Look-up'!$E:$E,0)))</f>
        <v>Asaka Riken Co., Ltd.</v>
      </c>
      <c r="D6" s="230"/>
      <c r="E6" s="182" t="str">
        <f ca="1">IF(ISERROR($V6),"",OFFSET('Smelter Look-up'!$D$4,$V6-4,0)&amp;"")</f>
        <v>JAPAN</v>
      </c>
      <c r="F6" s="182" t="str">
        <f ca="1">IF(ISERROR($V6),"",OFFSET('Smelter Look-up'!$E$4,$V6-4,0))</f>
        <v>CID000090</v>
      </c>
      <c r="G6" s="182" t="str">
        <f ca="1">IF(C6=$X$4,IF(ISERROR($V6),"Enter smelter details","RMI"),IF(ISERROR($V6),"",OFFSET('Smelter Look-up'!$F$4,$V6-4,0)))</f>
        <v>RMI</v>
      </c>
      <c r="H6" s="183">
        <f ca="1">IF(ISERROR($V6),"",OFFSET('Smelter Look-up'!$G$4,$V6-4,0))</f>
        <v>0</v>
      </c>
      <c r="I6" s="184" t="str">
        <f ca="1">IF(ISERROR($V6),"",OFFSET('Smelter Look-up'!$H$4,$V6-4,0))</f>
        <v>Tamura</v>
      </c>
      <c r="J6" s="184" t="str">
        <f ca="1">IF(ISERROR($V6),"",OFFSET('Smelter Look-up'!$I$4,$V6-4,0))</f>
        <v>Fukushima</v>
      </c>
      <c r="K6" s="224"/>
      <c r="L6" s="224"/>
      <c r="M6" s="224"/>
      <c r="N6" s="224"/>
      <c r="O6" s="224"/>
      <c r="P6" s="185"/>
      <c r="Q6" s="225"/>
      <c r="R6" s="182" t="str">
        <f ca="1">IF(ISERROR($V6),"",OFFSET('Smelter Look-up'!$C$4,$V6-4,0)&amp;"")</f>
        <v>Asaka Riken Co., Ltd.</v>
      </c>
      <c r="S6" s="181" t="str">
        <f t="shared" ref="S6:S36" ca="1" si="2">IF(B6="","",IF(ISERROR(MATCH($E6,CL,0)),"Unknown",INDIRECT("'C'!$A$"&amp;MATCH($E6,CL,0)+1)))</f>
        <v>JP</v>
      </c>
      <c r="T6" s="181" t="str">
        <f ca="1">IF(B6="","",IF(ISERROR(MATCH($J6,SorP!$B$1:$B$6226,0)),"",INDIRECT("'SorP'!$A$"&amp;MATCH($S6&amp;$J6,SorP!C:C,0))))</f>
        <v>JP-07</v>
      </c>
      <c r="U6" s="201"/>
      <c r="V6" s="226">
        <f ca="1">IF(C6="",NA(),IF(OR(C6="Smelter not listed",C6="Smelter not yet identified"),MATCH($B6&amp;$D6,'Smelter Look-up'!$J:$J,0),MATCH($B6&amp;$C6,'Smelter Look-up'!$J:$J,0)))</f>
        <v>33</v>
      </c>
      <c r="X6" s="227">
        <f t="shared" ref="X6:X36" ca="1" si="3">IF(AND(C6="Smelter not listed",OR(LEN(D6)=0,LEN(E6)=0)),1,0)</f>
        <v>0</v>
      </c>
      <c r="AB6" s="228" t="str">
        <f t="shared" ref="AB6:AB36" ca="1" si="4">B6&amp;C6</f>
        <v>GoldAsaka Riken Co., Ltd.</v>
      </c>
    </row>
    <row r="7" spans="1:34" s="227" customFormat="1" ht="20.100000000000001" customHeight="1">
      <c r="A7" s="276" t="s">
        <v>2230</v>
      </c>
      <c r="B7" s="182" t="str">
        <f ca="1">IF(LEN(A7)=0,"",INDEX('Smelter Look-up'!$A:$A,MATCH($A7,'Smelter Look-up'!$E:$E,0)))</f>
        <v>Tin</v>
      </c>
      <c r="C7" s="186" t="str">
        <f ca="1">IF(LEN(A7)=0,"",INDEX('Smelter Look-up'!$C:$C,MATCH($A7,'Smelter Look-up'!$E:$E,0)))</f>
        <v>Chenzhou Yunxiang Mining and Metallurgy Co., Ltd.</v>
      </c>
      <c r="D7" s="230"/>
      <c r="E7" s="182" t="str">
        <f ca="1">IF(ISERROR($V7),"",OFFSET('Smelter Look-up'!$D$4,$V7-4,0)&amp;"")</f>
        <v>CHINA</v>
      </c>
      <c r="F7" s="182" t="str">
        <f ca="1">IF(ISERROR($V7),"",OFFSET('Smelter Look-up'!$E$4,$V7-4,0))</f>
        <v>CID000228</v>
      </c>
      <c r="G7" s="182" t="str">
        <f ca="1">IF(C7=$X$4,IF(ISERROR($V7),"Enter smelter details","RMI"),IF(ISERROR($V7),"",OFFSET('Smelter Look-up'!$F$4,$V7-4,0)))</f>
        <v>RMI</v>
      </c>
      <c r="H7" s="183">
        <f ca="1">IF(ISERROR($V7),"",OFFSET('Smelter Look-up'!$G$4,$V7-4,0))</f>
        <v>0</v>
      </c>
      <c r="I7" s="184" t="str">
        <f ca="1">IF(ISERROR($V7),"",OFFSET('Smelter Look-up'!$H$4,$V7-4,0))</f>
        <v>Chenzhou</v>
      </c>
      <c r="J7" s="184" t="str">
        <f ca="1">IF(ISERROR($V7),"",OFFSET('Smelter Look-up'!$I$4,$V7-4,0))</f>
        <v>Hunan Sheng</v>
      </c>
      <c r="K7" s="224"/>
      <c r="L7" s="224"/>
      <c r="M7" s="224"/>
      <c r="N7" s="224"/>
      <c r="O7" s="224"/>
      <c r="P7" s="185"/>
      <c r="Q7" s="225"/>
      <c r="R7" s="182" t="str">
        <f ca="1">IF(ISERROR($V7),"",OFFSET('Smelter Look-up'!$C$4,$V7-4,0)&amp;"")</f>
        <v>Chenzhou Yunxiang Mining and Metallurgy Co., Ltd.</v>
      </c>
      <c r="S7" s="181" t="str">
        <f t="shared" ca="1" si="2"/>
        <v>CN</v>
      </c>
      <c r="T7" s="181" t="str">
        <f ca="1">IF(B7="","",IF(ISERROR(MATCH($J7,SorP!$B$1:$B$6226,0)),"",INDIRECT("'SorP'!$A$"&amp;MATCH($S7&amp;$J7,SorP!C:C,0))))</f>
        <v>CN-HN</v>
      </c>
      <c r="U7" s="201"/>
      <c r="V7" s="226">
        <f ca="1">IF(C7="",NA(),IF(OR(C7="Smelter not listed",C7="Smelter not yet identified"),MATCH($B7&amp;$D7,'Smelter Look-up'!$J:$J,0),MATCH($B7&amp;$C7,'Smelter Look-up'!$J:$J,0)))</f>
        <v>408</v>
      </c>
      <c r="X7" s="227">
        <f t="shared" ca="1" si="3"/>
        <v>0</v>
      </c>
      <c r="AB7" s="228" t="str">
        <f t="shared" ca="1" si="4"/>
        <v>TinChenzhou Yunxiang Mining and Metallurgy Co., Ltd.</v>
      </c>
    </row>
    <row r="8" spans="1:34" s="227" customFormat="1" ht="20.100000000000001" customHeight="1">
      <c r="A8" s="276" t="s">
        <v>650</v>
      </c>
      <c r="B8" s="182" t="str">
        <f ca="1">IF(LEN(A8)=0,"",INDEX('Smelter Look-up'!$A:$A,MATCH($A8,'Smelter Look-up'!$E:$E,0)))</f>
        <v>Gold</v>
      </c>
      <c r="C8" s="186" t="str">
        <f ca="1">IF(LEN(A8)=0,"",INDEX('Smelter Look-up'!$C:$C,MATCH($A8,'Smelter Look-up'!$E:$E,0)))</f>
        <v>Chugai Mining</v>
      </c>
      <c r="D8" s="230"/>
      <c r="E8" s="182" t="str">
        <f ca="1">IF(ISERROR($V8),"",OFFSET('Smelter Look-up'!$D$4,$V8-4,0)&amp;"")</f>
        <v>JAPAN</v>
      </c>
      <c r="F8" s="182" t="str">
        <f ca="1">IF(ISERROR($V8),"",OFFSET('Smelter Look-up'!$E$4,$V8-4,0))</f>
        <v>CID000264</v>
      </c>
      <c r="G8" s="182" t="str">
        <f ca="1">IF(C8=$X$4,IF(ISERROR($V8),"Enter smelter details","RMI"),IF(ISERROR($V8),"",OFFSET('Smelter Look-up'!$F$4,$V8-4,0)))</f>
        <v>RMI</v>
      </c>
      <c r="H8" s="183">
        <f ca="1">IF(ISERROR($V8),"",OFFSET('Smelter Look-up'!$G$4,$V8-4,0))</f>
        <v>0</v>
      </c>
      <c r="I8" s="184" t="str">
        <f ca="1">IF(ISERROR($V8),"",OFFSET('Smelter Look-up'!$H$4,$V8-4,0))</f>
        <v>Chiyoda</v>
      </c>
      <c r="J8" s="184" t="str">
        <f ca="1">IF(ISERROR($V8),"",OFFSET('Smelter Look-up'!$I$4,$V8-4,0))</f>
        <v>Tokyo</v>
      </c>
      <c r="K8" s="224"/>
      <c r="L8" s="224"/>
      <c r="M8" s="224"/>
      <c r="N8" s="224"/>
      <c r="O8" s="224"/>
      <c r="P8" s="185"/>
      <c r="Q8" s="225"/>
      <c r="R8" s="182" t="str">
        <f ca="1">IF(ISERROR($V8),"",OFFSET('Smelter Look-up'!$C$4,$V8-4,0)&amp;"")</f>
        <v>Chugai Mining</v>
      </c>
      <c r="S8" s="181" t="str">
        <f t="shared" ca="1" si="2"/>
        <v>JP</v>
      </c>
      <c r="T8" s="181" t="str">
        <f ca="1">IF(B8="","",IF(ISERROR(MATCH($J8,SorP!$B$1:$B$6226,0)),"",INDIRECT("'SorP'!$A$"&amp;MATCH($S8&amp;$J8,SorP!C:C,0))))</f>
        <v>JP-13</v>
      </c>
      <c r="U8" s="201"/>
      <c r="V8" s="226">
        <f ca="1">IF(C8="",NA(),IF(OR(C8="Smelter not listed",C8="Smelter not yet identified"),MATCH($B8&amp;$D8,'Smelter Look-up'!$J:$J,0),MATCH($B8&amp;$C8,'Smelter Look-up'!$J:$J,0)))</f>
        <v>59</v>
      </c>
      <c r="X8" s="227">
        <f t="shared" ca="1" si="3"/>
        <v>0</v>
      </c>
      <c r="AB8" s="228" t="str">
        <f t="shared" ca="1" si="4"/>
        <v>GoldChugai Mining</v>
      </c>
    </row>
    <row r="9" spans="1:34" s="227" customFormat="1" ht="20.100000000000001" customHeight="1">
      <c r="A9" s="276" t="s">
        <v>744</v>
      </c>
      <c r="B9" s="182" t="str">
        <f ca="1">IF(LEN(A9)=0,"",INDEX('Smelter Look-up'!$A:$A,MATCH($A9,'Smelter Look-up'!$E:$E,0)))</f>
        <v>Tin</v>
      </c>
      <c r="C9" s="186" t="str">
        <f ca="1">IF(LEN(A9)=0,"",INDEX('Smelter Look-up'!$C:$C,MATCH($A9,'Smelter Look-up'!$E:$E,0)))</f>
        <v>Alpha Assembly Solutions Inc</v>
      </c>
      <c r="D9" s="230"/>
      <c r="E9" s="182" t="str">
        <f ca="1">IF(ISERROR($V9),"",OFFSET('Smelter Look-up'!$D$4,$V9-4,0)&amp;"")</f>
        <v>UNITED STATES OF AMERICA</v>
      </c>
      <c r="F9" s="182" t="str">
        <f ca="1">IF(ISERROR($V9),"",OFFSET('Smelter Look-up'!$E$4,$V9-4,0))</f>
        <v>CID000292</v>
      </c>
      <c r="G9" s="182" t="str">
        <f ca="1">IF(C9=$X$4,IF(ISERROR($V9),"Enter smelter details","RMI"),IF(ISERROR($V9),"",OFFSET('Smelter Look-up'!$F$4,$V9-4,0)))</f>
        <v>RMI</v>
      </c>
      <c r="H9" s="183">
        <f ca="1">IF(ISERROR($V9),"",OFFSET('Smelter Look-up'!$G$4,$V9-4,0))</f>
        <v>0</v>
      </c>
      <c r="I9" s="184" t="str">
        <f ca="1">IF(ISERROR($V9),"",OFFSET('Smelter Look-up'!$H$4,$V9-4,0))</f>
        <v>Altoona</v>
      </c>
      <c r="J9" s="184" t="str">
        <f ca="1">IF(ISERROR($V9),"",OFFSET('Smelter Look-up'!$I$4,$V9-4,0))</f>
        <v>Pennsylvania</v>
      </c>
      <c r="K9" s="224"/>
      <c r="L9" s="224"/>
      <c r="M9" s="224"/>
      <c r="N9" s="224"/>
      <c r="O9" s="224"/>
      <c r="P9" s="185"/>
      <c r="Q9" s="225"/>
      <c r="R9" s="182" t="str">
        <f ca="1">IF(ISERROR($V9),"",OFFSET('Smelter Look-up'!$C$4,$V9-4,0)&amp;"")</f>
        <v>Alpha Assembly Solutions Inc</v>
      </c>
      <c r="S9" s="181" t="str">
        <f t="shared" ca="1" si="2"/>
        <v>US</v>
      </c>
      <c r="T9" s="181" t="str">
        <f ca="1">IF(B9="","",IF(ISERROR(MATCH($J9,SorP!$B$1:$B$6226,0)),"",INDIRECT("'SorP'!$A$"&amp;MATCH($S9&amp;$J9,SorP!C:C,0))))</f>
        <v>US-PA</v>
      </c>
      <c r="U9" s="201"/>
      <c r="V9" s="226">
        <f ca="1">IF(C9="",NA(),IF(OR(C9="Smelter not listed",C9="Smelter not yet identified"),MATCH($B9&amp;$D9,'Smelter Look-up'!$J:$J,0),MATCH($B9&amp;$C9,'Smelter Look-up'!$J:$J,0)))</f>
        <v>399</v>
      </c>
      <c r="X9" s="227">
        <f t="shared" ca="1" si="3"/>
        <v>0</v>
      </c>
      <c r="AB9" s="228" t="str">
        <f t="shared" ca="1" si="4"/>
        <v>TinAlpha Assembly Solutions Inc</v>
      </c>
    </row>
    <row r="10" spans="1:34" s="227" customFormat="1" ht="20.100000000000001" customHeight="1">
      <c r="A10" s="276" t="s">
        <v>653</v>
      </c>
      <c r="B10" s="182" t="str">
        <f ca="1">IF(LEN(A10)=0,"",INDEX('Smelter Look-up'!$A:$A,MATCH($A10,'Smelter Look-up'!$E:$E,0)))</f>
        <v>Gold</v>
      </c>
      <c r="C10" s="186" t="str">
        <f ca="1">IF(LEN(A10)=0,"",INDEX('Smelter Look-up'!$C:$C,MATCH($A10,'Smelter Look-up'!$E:$E,0)))</f>
        <v>DSC (Do Sung Corporation)</v>
      </c>
      <c r="D10" s="230"/>
      <c r="E10" s="182" t="str">
        <f ca="1">IF(ISERROR($V10),"",OFFSET('Smelter Look-up'!$D$4,$V10-4,0)&amp;"")</f>
        <v>KOREA, REPUBLIC OF</v>
      </c>
      <c r="F10" s="182" t="str">
        <f ca="1">IF(ISERROR($V10),"",OFFSET('Smelter Look-up'!$E$4,$V10-4,0))</f>
        <v>CID000359</v>
      </c>
      <c r="G10" s="182" t="str">
        <f ca="1">IF(C10=$X$4,IF(ISERROR($V10),"Enter smelter details","RMI"),IF(ISERROR($V10),"",OFFSET('Smelter Look-up'!$F$4,$V10-4,0)))</f>
        <v>RMI</v>
      </c>
      <c r="H10" s="183">
        <f ca="1">IF(ISERROR($V10),"",OFFSET('Smelter Look-up'!$G$4,$V10-4,0))</f>
        <v>0</v>
      </c>
      <c r="I10" s="184" t="str">
        <f ca="1">IF(ISERROR($V10),"",OFFSET('Smelter Look-up'!$H$4,$V10-4,0))</f>
        <v>Gimpo</v>
      </c>
      <c r="J10" s="184" t="str">
        <f ca="1">IF(ISERROR($V10),"",OFFSET('Smelter Look-up'!$I$4,$V10-4,0))</f>
        <v>Gyeonggi-do</v>
      </c>
      <c r="K10" s="224"/>
      <c r="L10" s="224"/>
      <c r="M10" s="224"/>
      <c r="N10" s="224"/>
      <c r="O10" s="224"/>
      <c r="P10" s="185"/>
      <c r="Q10" s="225"/>
      <c r="R10" s="182" t="str">
        <f ca="1">IF(ISERROR($V10),"",OFFSET('Smelter Look-up'!$C$4,$V10-4,0)&amp;"")</f>
        <v>DSC (Do Sung Corporation)</v>
      </c>
      <c r="S10" s="181" t="str">
        <f t="shared" ca="1" si="2"/>
        <v>KR</v>
      </c>
      <c r="T10" s="181" t="str">
        <f ca="1">IF(B10="","",IF(ISERROR(MATCH($J10,SorP!$B$1:$B$6226,0)),"",INDIRECT("'SorP'!$A$"&amp;MATCH($S10&amp;$J10,SorP!C:C,0))))</f>
        <v>KR-41</v>
      </c>
      <c r="U10" s="201"/>
      <c r="V10" s="226">
        <f ca="1">IF(C10="",NA(),IF(OR(C10="Smelter not listed",C10="Smelter not yet identified"),MATCH($B10&amp;$D10,'Smelter Look-up'!$J:$J,0),MATCH($B10&amp;$C10,'Smelter Look-up'!$J:$J,0)))</f>
        <v>72</v>
      </c>
      <c r="X10" s="227">
        <f t="shared" ca="1" si="3"/>
        <v>0</v>
      </c>
      <c r="AB10" s="228" t="str">
        <f t="shared" ca="1" si="4"/>
        <v>GoldDSC (Do Sung Corporation)</v>
      </c>
    </row>
    <row r="11" spans="1:34" s="227" customFormat="1" ht="20.100000000000001" customHeight="1">
      <c r="A11" s="276" t="s">
        <v>654</v>
      </c>
      <c r="B11" s="182" t="str">
        <f ca="1">IF(LEN(A11)=0,"",INDEX('Smelter Look-up'!$A:$A,MATCH($A11,'Smelter Look-up'!$E:$E,0)))</f>
        <v>Gold</v>
      </c>
      <c r="C11" s="186" t="str">
        <f ca="1">IF(LEN(A11)=0,"",INDEX('Smelter Look-up'!$C:$C,MATCH($A11,'Smelter Look-up'!$E:$E,0)))</f>
        <v>Dowa</v>
      </c>
      <c r="D11" s="230"/>
      <c r="E11" s="182" t="str">
        <f ca="1">IF(ISERROR($V11),"",OFFSET('Smelter Look-up'!$D$4,$V11-4,0)&amp;"")</f>
        <v>JAPAN</v>
      </c>
      <c r="F11" s="182" t="str">
        <f ca="1">IF(ISERROR($V11),"",OFFSET('Smelter Look-up'!$E$4,$V11-4,0))</f>
        <v>CID000401</v>
      </c>
      <c r="G11" s="182" t="str">
        <f ca="1">IF(C11=$X$4,IF(ISERROR($V11),"Enter smelter details","RMI"),IF(ISERROR($V11),"",OFFSET('Smelter Look-up'!$F$4,$V11-4,0)))</f>
        <v>RMI</v>
      </c>
      <c r="H11" s="183">
        <f ca="1">IF(ISERROR($V11),"",OFFSET('Smelter Look-up'!$G$4,$V11-4,0))</f>
        <v>0</v>
      </c>
      <c r="I11" s="184" t="str">
        <f ca="1">IF(ISERROR($V11),"",OFFSET('Smelter Look-up'!$H$4,$V11-4,0))</f>
        <v>Kosaka</v>
      </c>
      <c r="J11" s="184" t="str">
        <f ca="1">IF(ISERROR($V11),"",OFFSET('Smelter Look-up'!$I$4,$V11-4,0))</f>
        <v>Akita</v>
      </c>
      <c r="K11" s="224"/>
      <c r="L11" s="224"/>
      <c r="M11" s="224"/>
      <c r="N11" s="224"/>
      <c r="O11" s="224"/>
      <c r="P11" s="185"/>
      <c r="Q11" s="225"/>
      <c r="R11" s="182" t="str">
        <f ca="1">IF(ISERROR($V11),"",OFFSET('Smelter Look-up'!$C$4,$V11-4,0)&amp;"")</f>
        <v>Dowa</v>
      </c>
      <c r="S11" s="181" t="str">
        <f t="shared" ca="1" si="2"/>
        <v>JP</v>
      </c>
      <c r="T11" s="181" t="str">
        <f ca="1">IF(B11="","",IF(ISERROR(MATCH($J11,SorP!$B$1:$B$6226,0)),"",INDIRECT("'SorP'!$A$"&amp;MATCH($S11&amp;$J11,SorP!C:C,0))))</f>
        <v>JP-05</v>
      </c>
      <c r="U11" s="201"/>
      <c r="V11" s="226">
        <f ca="1">IF(C11="",NA(),IF(OR(C11="Smelter not listed",C11="Smelter not yet identified"),MATCH($B11&amp;$D11,'Smelter Look-up'!$J:$J,0),MATCH($B11&amp;$C11,'Smelter Look-up'!$J:$J,0)))</f>
        <v>68</v>
      </c>
      <c r="X11" s="227">
        <f t="shared" ca="1" si="3"/>
        <v>0</v>
      </c>
      <c r="AB11" s="228" t="str">
        <f t="shared" ca="1" si="4"/>
        <v>GoldDowa</v>
      </c>
    </row>
    <row r="12" spans="1:34" s="227" customFormat="1" ht="20.100000000000001" customHeight="1">
      <c r="A12" s="276" t="s">
        <v>1374</v>
      </c>
      <c r="B12" s="182" t="str">
        <f ca="1">IF(LEN(A12)=0,"",INDEX('Smelter Look-up'!$A:$A,MATCH($A12,'Smelter Look-up'!$E:$E,0)))</f>
        <v>Tin</v>
      </c>
      <c r="C12" s="186" t="str">
        <f ca="1">IF(LEN(A12)=0,"",INDEX('Smelter Look-up'!$C:$C,MATCH($A12,'Smelter Look-up'!$E:$E,0)))</f>
        <v>Dowa</v>
      </c>
      <c r="D12" s="230"/>
      <c r="E12" s="182" t="str">
        <f ca="1">IF(ISERROR($V12),"",OFFSET('Smelter Look-up'!$D$4,$V12-4,0)&amp;"")</f>
        <v>JAPAN</v>
      </c>
      <c r="F12" s="182" t="str">
        <f ca="1">IF(ISERROR($V12),"",OFFSET('Smelter Look-up'!$E$4,$V12-4,0))</f>
        <v>CID000402</v>
      </c>
      <c r="G12" s="182" t="str">
        <f ca="1">IF(C12=$X$4,IF(ISERROR($V12),"Enter smelter details","RMI"),IF(ISERROR($V12),"",OFFSET('Smelter Look-up'!$F$4,$V12-4,0)))</f>
        <v>RMI</v>
      </c>
      <c r="H12" s="183">
        <f ca="1">IF(ISERROR($V12),"",OFFSET('Smelter Look-up'!$G$4,$V12-4,0))</f>
        <v>0</v>
      </c>
      <c r="I12" s="184" t="str">
        <f ca="1">IF(ISERROR($V12),"",OFFSET('Smelter Look-up'!$H$4,$V12-4,0))</f>
        <v>Kosaka</v>
      </c>
      <c r="J12" s="184" t="str">
        <f ca="1">IF(ISERROR($V12),"",OFFSET('Smelter Look-up'!$I$4,$V12-4,0))</f>
        <v>Akita</v>
      </c>
      <c r="K12" s="224"/>
      <c r="L12" s="224"/>
      <c r="M12" s="224"/>
      <c r="N12" s="224"/>
      <c r="O12" s="224"/>
      <c r="P12" s="185"/>
      <c r="Q12" s="225"/>
      <c r="R12" s="182" t="str">
        <f ca="1">IF(ISERROR($V12),"",OFFSET('Smelter Look-up'!$C$4,$V12-4,0)&amp;"")</f>
        <v>Dowa</v>
      </c>
      <c r="S12" s="181" t="str">
        <f t="shared" ca="1" si="2"/>
        <v>JP</v>
      </c>
      <c r="T12" s="181" t="str">
        <f ca="1">IF(B12="","",IF(ISERROR(MATCH($J12,SorP!$B$1:$B$6226,0)),"",INDIRECT("'SorP'!$A$"&amp;MATCH($S12&amp;$J12,SorP!C:C,0))))</f>
        <v>JP-05</v>
      </c>
      <c r="U12" s="201"/>
      <c r="V12" s="226">
        <f ca="1">IF(C12="",NA(),IF(OR(C12="Smelter not listed",C12="Smelter not yet identified"),MATCH($B12&amp;$D12,'Smelter Look-up'!$J:$J,0),MATCH($B12&amp;$C12,'Smelter Look-up'!$J:$J,0)))</f>
        <v>425</v>
      </c>
      <c r="X12" s="227">
        <f t="shared" ca="1" si="3"/>
        <v>0</v>
      </c>
      <c r="AB12" s="228" t="str">
        <f t="shared" ca="1" si="4"/>
        <v>TinDowa</v>
      </c>
    </row>
    <row r="13" spans="1:34" s="227" customFormat="1" ht="20.100000000000001" customHeight="1">
      <c r="A13" s="276" t="s">
        <v>384</v>
      </c>
      <c r="B13" s="182" t="str">
        <f ca="1">IF(LEN(A13)=0,"",INDEX('Smelter Look-up'!$A:$A,MATCH($A13,'Smelter Look-up'!$E:$E,0)))</f>
        <v>Gold</v>
      </c>
      <c r="C13" s="186" t="str">
        <f ca="1">IF(LEN(A13)=0,"",INDEX('Smelter Look-up'!$C:$C,MATCH($A13,'Smelter Look-up'!$E:$E,0)))</f>
        <v>Eco-System Recycling Co., Ltd. East Plant</v>
      </c>
      <c r="D13" s="230"/>
      <c r="E13" s="182" t="str">
        <f ca="1">IF(ISERROR($V13),"",OFFSET('Smelter Look-up'!$D$4,$V13-4,0)&amp;"")</f>
        <v>JAPAN</v>
      </c>
      <c r="F13" s="182" t="str">
        <f ca="1">IF(ISERROR($V13),"",OFFSET('Smelter Look-up'!$E$4,$V13-4,0))</f>
        <v>CID000425</v>
      </c>
      <c r="G13" s="182" t="str">
        <f ca="1">IF(C13=$X$4,IF(ISERROR($V13),"Enter smelter details","RMI"),IF(ISERROR($V13),"",OFFSET('Smelter Look-up'!$F$4,$V13-4,0)))</f>
        <v>RMI</v>
      </c>
      <c r="H13" s="183">
        <f ca="1">IF(ISERROR($V13),"",OFFSET('Smelter Look-up'!$G$4,$V13-4,0))</f>
        <v>0</v>
      </c>
      <c r="I13" s="184" t="str">
        <f ca="1">IF(ISERROR($V13),"",OFFSET('Smelter Look-up'!$H$4,$V13-4,0))</f>
        <v>Honjo</v>
      </c>
      <c r="J13" s="184" t="str">
        <f ca="1">IF(ISERROR($V13),"",OFFSET('Smelter Look-up'!$I$4,$V13-4,0))</f>
        <v>Saitama</v>
      </c>
      <c r="K13" s="224"/>
      <c r="L13" s="224"/>
      <c r="M13" s="224"/>
      <c r="N13" s="224"/>
      <c r="O13" s="224"/>
      <c r="P13" s="185"/>
      <c r="Q13" s="225"/>
      <c r="R13" s="182" t="str">
        <f ca="1">IF(ISERROR($V13),"",OFFSET('Smelter Look-up'!$C$4,$V13-4,0)&amp;"")</f>
        <v>Eco-System Recycling Co., Ltd. East Plant</v>
      </c>
      <c r="S13" s="181" t="str">
        <f t="shared" ca="1" si="2"/>
        <v>JP</v>
      </c>
      <c r="T13" s="181" t="str">
        <f ca="1">IF(B13="","",IF(ISERROR(MATCH($J13,SorP!$B$1:$B$6226,0)),"",INDIRECT("'SorP'!$A$"&amp;MATCH($S13&amp;$J13,SorP!C:C,0))))</f>
        <v>JP-11</v>
      </c>
      <c r="U13" s="201"/>
      <c r="V13" s="226">
        <f ca="1">IF(C13="",NA(),IF(OR(C13="Smelter not listed",C13="Smelter not yet identified"),MATCH($B13&amp;$D13,'Smelter Look-up'!$J:$J,0),MATCH($B13&amp;$C13,'Smelter Look-up'!$J:$J,0)))</f>
        <v>73</v>
      </c>
      <c r="X13" s="227">
        <f t="shared" ca="1" si="3"/>
        <v>0</v>
      </c>
      <c r="AB13" s="228" t="str">
        <f t="shared" ca="1" si="4"/>
        <v>GoldEco-System Recycling Co., Ltd. East Plant</v>
      </c>
    </row>
    <row r="14" spans="1:34" s="227" customFormat="1" ht="20.100000000000001" customHeight="1">
      <c r="A14" s="276" t="s">
        <v>745</v>
      </c>
      <c r="B14" s="182" t="str">
        <f ca="1">IF(LEN(A14)=0,"",INDEX('Smelter Look-up'!$A:$A,MATCH($A14,'Smelter Look-up'!$E:$E,0)))</f>
        <v>Tin</v>
      </c>
      <c r="C14" s="186" t="str">
        <f ca="1">IF(LEN(A14)=0,"",INDEX('Smelter Look-up'!$C:$C,MATCH($A14,'Smelter Look-up'!$E:$E,0)))</f>
        <v>EM Vinto</v>
      </c>
      <c r="D14" s="230"/>
      <c r="E14" s="182" t="str">
        <f ca="1">IF(ISERROR($V14),"",OFFSET('Smelter Look-up'!$D$4,$V14-4,0)&amp;"")</f>
        <v>BOLIVIA (PLURINATIONAL STATE OF)</v>
      </c>
      <c r="F14" s="182" t="str">
        <f ca="1">IF(ISERROR($V14),"",OFFSET('Smelter Look-up'!$E$4,$V14-4,0))</f>
        <v>CID000438</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224"/>
      <c r="O14" s="224"/>
      <c r="P14" s="185"/>
      <c r="Q14" s="225"/>
      <c r="R14" s="182" t="str">
        <f ca="1">IF(ISERROR($V14),"",OFFSET('Smelter Look-up'!$C$4,$V14-4,0)&amp;"")</f>
        <v>EM Vinto</v>
      </c>
      <c r="S14" s="181" t="str">
        <f t="shared" ca="1" si="2"/>
        <v>BO</v>
      </c>
      <c r="T14" s="181" t="str">
        <f ca="1">IF(B14="","",IF(ISERROR(MATCH($J14,SorP!$B$1:$B$6226,0)),"",INDIRECT("'SorP'!$A$"&amp;MATCH($S14&amp;$J14,SorP!C:C,0))))</f>
        <v>BO-O</v>
      </c>
      <c r="U14" s="201"/>
      <c r="V14" s="226">
        <f ca="1">IF(C14="",NA(),IF(OR(C14="Smelter not listed",C14="Smelter not yet identified"),MATCH($B14&amp;$D14,'Smelter Look-up'!$J:$J,0),MATCH($B14&amp;$C14,'Smelter Look-up'!$J:$J,0)))</f>
        <v>428</v>
      </c>
      <c r="X14" s="227">
        <f t="shared" ca="1" si="3"/>
        <v>0</v>
      </c>
      <c r="AB14" s="228" t="str">
        <f t="shared" ca="1" si="4"/>
        <v>TinEM Vinto</v>
      </c>
    </row>
    <row r="15" spans="1:34" s="227" customFormat="1" ht="20.100000000000001" customHeight="1">
      <c r="A15" s="276" t="s">
        <v>747</v>
      </c>
      <c r="B15" s="182" t="str">
        <f ca="1">IF(LEN(A15)=0,"",INDEX('Smelter Look-up'!$A:$A,MATCH($A15,'Smelter Look-up'!$E:$E,0)))</f>
        <v>Tin</v>
      </c>
      <c r="C15" s="186" t="str">
        <f ca="1">IF(LEN(A15)=0,"",INDEX('Smelter Look-up'!$C:$C,MATCH($A15,'Smelter Look-up'!$E:$E,0)))</f>
        <v>Fenix Metals</v>
      </c>
      <c r="D15" s="230"/>
      <c r="E15" s="182" t="str">
        <f ca="1">IF(ISERROR($V15),"",OFFSET('Smelter Look-up'!$D$4,$V15-4,0)&amp;"")</f>
        <v>POLAND</v>
      </c>
      <c r="F15" s="182" t="str">
        <f ca="1">IF(ISERROR($V15),"",OFFSET('Smelter Look-up'!$E$4,$V15-4,0))</f>
        <v>CID000468</v>
      </c>
      <c r="G15" s="182" t="str">
        <f ca="1">IF(C15=$X$4,IF(ISERROR($V15),"Enter smelter details","RMI"),IF(ISERROR($V15),"",OFFSET('Smelter Look-up'!$F$4,$V15-4,0)))</f>
        <v>RMI</v>
      </c>
      <c r="H15" s="183">
        <f ca="1">IF(ISERROR($V15),"",OFFSET('Smelter Look-up'!$G$4,$V15-4,0))</f>
        <v>0</v>
      </c>
      <c r="I15" s="184" t="str">
        <f ca="1">IF(ISERROR($V15),"",OFFSET('Smelter Look-up'!$H$4,$V15-4,0))</f>
        <v>Chmielów</v>
      </c>
      <c r="J15" s="184" t="str">
        <f ca="1">IF(ISERROR($V15),"",OFFSET('Smelter Look-up'!$I$4,$V15-4,0))</f>
        <v>Podkarpackie</v>
      </c>
      <c r="K15" s="224"/>
      <c r="L15" s="224"/>
      <c r="M15" s="224"/>
      <c r="N15" s="224"/>
      <c r="O15" s="224"/>
      <c r="P15" s="185"/>
      <c r="Q15" s="225"/>
      <c r="R15" s="182" t="str">
        <f ca="1">IF(ISERROR($V15),"",OFFSET('Smelter Look-up'!$C$4,$V15-4,0)&amp;"")</f>
        <v>Fenix Metals</v>
      </c>
      <c r="S15" s="181" t="str">
        <f t="shared" ca="1" si="2"/>
        <v>PL</v>
      </c>
      <c r="T15" s="181" t="str">
        <f ca="1">IF(B15="","",IF(ISERROR(MATCH($J15,SorP!$B$1:$B$6226,0)),"",INDIRECT("'SorP'!$A$"&amp;MATCH($S15&amp;$J15,SorP!C:C,0))))</f>
        <v>PL-18</v>
      </c>
      <c r="U15" s="201"/>
      <c r="V15" s="226">
        <f ca="1">IF(C15="",NA(),IF(OR(C15="Smelter not listed",C15="Smelter not yet identified"),MATCH($B15&amp;$D15,'Smelter Look-up'!$J:$J,0),MATCH($B15&amp;$C15,'Smelter Look-up'!$J:$J,0)))</f>
        <v>437</v>
      </c>
      <c r="X15" s="227">
        <f t="shared" ca="1" si="3"/>
        <v>0</v>
      </c>
      <c r="AB15" s="228" t="str">
        <f t="shared" ca="1" si="4"/>
        <v>TinFenix Metals</v>
      </c>
    </row>
    <row r="16" spans="1:34" s="227" customFormat="1" ht="20.100000000000001" customHeight="1">
      <c r="A16" s="276" t="s">
        <v>748</v>
      </c>
      <c r="B16" s="182" t="str">
        <f ca="1">IF(LEN(A16)=0,"",INDEX('Smelter Look-up'!$A:$A,MATCH($A16,'Smelter Look-up'!$E:$E,0)))</f>
        <v>Tin</v>
      </c>
      <c r="C16" s="186" t="str">
        <f ca="1">IF(LEN(A16)=0,"",INDEX('Smelter Look-up'!$C:$C,MATCH($A16,'Smelter Look-up'!$E:$E,0)))</f>
        <v>Gejiu Non-Ferrous Metal Processing Co., Ltd.</v>
      </c>
      <c r="D16" s="230"/>
      <c r="E16" s="182" t="str">
        <f ca="1">IF(ISERROR($V16),"",OFFSET('Smelter Look-up'!$D$4,$V16-4,0)&amp;"")</f>
        <v>CHINA</v>
      </c>
      <c r="F16" s="182" t="str">
        <f ca="1">IF(ISERROR($V16),"",OFFSET('Smelter Look-up'!$E$4,$V16-4,0))</f>
        <v>CID000538</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Gejiu Non-Ferrous Metal Processing Co., Ltd.</v>
      </c>
      <c r="S16" s="181" t="str">
        <f t="shared" ca="1" si="2"/>
        <v>CN</v>
      </c>
      <c r="T16" s="181" t="str">
        <f ca="1">IF(B16="","",IF(ISERROR(MATCH($J16,SorP!$B$1:$B$6226,0)),"",INDIRECT("'SorP'!$A$"&amp;MATCH($S16&amp;$J16,SorP!C:C,0))))</f>
        <v>CN-YN</v>
      </c>
      <c r="U16" s="201"/>
      <c r="V16" s="226">
        <f ca="1">IF(C16="",NA(),IF(OR(C16="Smelter not listed",C16="Smelter not yet identified"),MATCH($B16&amp;$D16,'Smelter Look-up'!$J:$J,0),MATCH($B16&amp;$C16,'Smelter Look-up'!$J:$J,0)))</f>
        <v>443</v>
      </c>
      <c r="X16" s="227">
        <f t="shared" ca="1" si="3"/>
        <v>0</v>
      </c>
      <c r="AB16" s="228" t="str">
        <f t="shared" ca="1" si="4"/>
        <v>TinGejiu Non-Ferrous Metal Processing Co., Ltd.</v>
      </c>
    </row>
    <row r="17" spans="1:28" s="227" customFormat="1" ht="20.100000000000001" customHeight="1">
      <c r="A17" s="276" t="s">
        <v>2450</v>
      </c>
      <c r="B17" s="182" t="str">
        <f ca="1">IF(LEN(A17)=0,"",INDEX('Smelter Look-up'!$A:$A,MATCH($A17,'Smelter Look-up'!$E:$E,0)))</f>
        <v>Gold</v>
      </c>
      <c r="C17" s="186" t="str">
        <f ca="1">IF(LEN(A17)=0,"",INDEX('Smelter Look-up'!$C:$C,MATCH($A17,'Smelter Look-up'!$E:$E,0)))</f>
        <v>LT Metal Ltd.</v>
      </c>
      <c r="D17" s="230"/>
      <c r="E17" s="182" t="str">
        <f ca="1">IF(ISERROR($V17),"",OFFSET('Smelter Look-up'!$D$4,$V17-4,0)&amp;"")</f>
        <v>KOREA, REPUBLIC OF</v>
      </c>
      <c r="F17" s="182" t="str">
        <f ca="1">IF(ISERROR($V17),"",OFFSET('Smelter Look-up'!$E$4,$V17-4,0))</f>
        <v>CID000689</v>
      </c>
      <c r="G17" s="182" t="str">
        <f ca="1">IF(C17=$X$4,IF(ISERROR($V17),"Enter smelter details","RMI"),IF(ISERROR($V17),"",OFFSET('Smelter Look-up'!$F$4,$V17-4,0)))</f>
        <v>RMI</v>
      </c>
      <c r="H17" s="183">
        <f ca="1">IF(ISERROR($V17),"",OFFSET('Smelter Look-up'!$G$4,$V17-4,0))</f>
        <v>0</v>
      </c>
      <c r="I17" s="184" t="str">
        <f ca="1">IF(ISERROR($V17),"",OFFSET('Smelter Look-up'!$H$4,$V17-4,0))</f>
        <v>Seo-gu</v>
      </c>
      <c r="J17" s="184" t="str">
        <f ca="1">IF(ISERROR($V17),"",OFFSET('Smelter Look-up'!$I$4,$V17-4,0))</f>
        <v>Incheon-gwangyeoksi</v>
      </c>
      <c r="K17" s="224"/>
      <c r="L17" s="224"/>
      <c r="M17" s="224"/>
      <c r="N17" s="224"/>
      <c r="O17" s="224"/>
      <c r="P17" s="185"/>
      <c r="Q17" s="225"/>
      <c r="R17" s="182" t="str">
        <f ca="1">IF(ISERROR($V17),"",OFFSET('Smelter Look-up'!$C$4,$V17-4,0)&amp;"")</f>
        <v>LT Metal Ltd.</v>
      </c>
      <c r="S17" s="181" t="str">
        <f t="shared" ca="1" si="2"/>
        <v>KR</v>
      </c>
      <c r="T17" s="181" t="str">
        <f ca="1">IF(B17="","",IF(ISERROR(MATCH($J17,SorP!$B$1:$B$6226,0)),"",INDIRECT("'SorP'!$A$"&amp;MATCH($S17&amp;$J17,SorP!C:C,0))))</f>
        <v>KR-28</v>
      </c>
      <c r="U17" s="201"/>
      <c r="V17" s="226">
        <f ca="1">IF(C17="",NA(),IF(OR(C17="Smelter not listed",C17="Smelter not yet identified"),MATCH($B17&amp;$D17,'Smelter Look-up'!$J:$J,0),MATCH($B17&amp;$C17,'Smelter Look-up'!$J:$J,0)))</f>
        <v>164</v>
      </c>
      <c r="X17" s="227">
        <f t="shared" ca="1" si="3"/>
        <v>0</v>
      </c>
      <c r="AB17" s="228" t="str">
        <f t="shared" ca="1" si="4"/>
        <v>GoldLT Metal Ltd.</v>
      </c>
    </row>
    <row r="18" spans="1:28" s="227" customFormat="1" ht="20.100000000000001" customHeight="1">
      <c r="A18" s="276" t="s">
        <v>661</v>
      </c>
      <c r="B18" s="182" t="str">
        <f ca="1">IF(LEN(A18)=0,"",INDEX('Smelter Look-up'!$A:$A,MATCH($A18,'Smelter Look-up'!$E:$E,0)))</f>
        <v>Gold</v>
      </c>
      <c r="C18" s="186" t="str">
        <f ca="1">IF(LEN(A18)=0,"",INDEX('Smelter Look-up'!$C:$C,MATCH($A18,'Smelter Look-up'!$E:$E,0)))</f>
        <v>Heraeus Germany GmbH Co. KG</v>
      </c>
      <c r="D18" s="230"/>
      <c r="E18" s="182" t="str">
        <f ca="1">IF(ISERROR($V18),"",OFFSET('Smelter Look-up'!$D$4,$V18-4,0)&amp;"")</f>
        <v>GERMANY</v>
      </c>
      <c r="F18" s="182" t="str">
        <f ca="1">IF(ISERROR($V18),"",OFFSET('Smelter Look-up'!$E$4,$V18-4,0))</f>
        <v>CID000711</v>
      </c>
      <c r="G18" s="182" t="str">
        <f ca="1">IF(C18=$X$4,IF(ISERROR($V18),"Enter smelter details","RMI"),IF(ISERROR($V18),"",OFFSET('Smelter Look-up'!$F$4,$V18-4,0)))</f>
        <v>RMI</v>
      </c>
      <c r="H18" s="183">
        <f ca="1">IF(ISERROR($V18),"",OFFSET('Smelter Look-up'!$G$4,$V18-4,0))</f>
        <v>0</v>
      </c>
      <c r="I18" s="184" t="str">
        <f ca="1">IF(ISERROR($V18),"",OFFSET('Smelter Look-up'!$H$4,$V18-4,0))</f>
        <v>Hanau</v>
      </c>
      <c r="J18" s="184" t="str">
        <f ca="1">IF(ISERROR($V18),"",OFFSET('Smelter Look-up'!$I$4,$V18-4,0))</f>
        <v>Hessen</v>
      </c>
      <c r="K18" s="224"/>
      <c r="L18" s="224"/>
      <c r="M18" s="224"/>
      <c r="N18" s="224"/>
      <c r="O18" s="224"/>
      <c r="P18" s="185"/>
      <c r="Q18" s="225"/>
      <c r="R18" s="182" t="str">
        <f ca="1">IF(ISERROR($V18),"",OFFSET('Smelter Look-up'!$C$4,$V18-4,0)&amp;"")</f>
        <v>Heraeus Germany GmbH Co. KG</v>
      </c>
      <c r="S18" s="181" t="str">
        <f t="shared" ca="1" si="2"/>
        <v>DE</v>
      </c>
      <c r="T18" s="181" t="str">
        <f ca="1">IF(B18="","",IF(ISERROR(MATCH($J18,SorP!$B$1:$B$6226,0)),"",INDIRECT("'SorP'!$A$"&amp;MATCH($S18&amp;$J18,SorP!C:C,0))))</f>
        <v>DE-HE</v>
      </c>
      <c r="U18" s="201"/>
      <c r="V18" s="226">
        <f ca="1">IF(C18="",NA(),IF(OR(C18="Smelter not listed",C18="Smelter not yet identified"),MATCH($B18&amp;$D18,'Smelter Look-up'!$J:$J,0),MATCH($B18&amp;$C18,'Smelter Look-up'!$J:$J,0)))</f>
        <v>108</v>
      </c>
      <c r="X18" s="227">
        <f t="shared" ca="1" si="3"/>
        <v>0</v>
      </c>
      <c r="AB18" s="228" t="str">
        <f t="shared" ca="1" si="4"/>
        <v>GoldHeraeus Germany GmbH Co. KG</v>
      </c>
    </row>
    <row r="19" spans="1:28" s="227" customFormat="1" ht="63.75">
      <c r="A19" s="276" t="s">
        <v>677</v>
      </c>
      <c r="B19" s="182" t="str">
        <f ca="1">IF(LEN(A19)=0,"",INDEX('Smelter Look-up'!$A:$A,MATCH($A19,'Smelter Look-up'!$E:$E,0)))</f>
        <v>Gold</v>
      </c>
      <c r="C19" s="186" t="str">
        <f ca="1">IF(LEN(A19)=0,"",INDEX('Smelter Look-up'!$C:$C,MATCH($A19,'Smelter Look-up'!$E:$E,0)))</f>
        <v>Kojima Chemicals Co., Ltd.</v>
      </c>
      <c r="D19" s="230"/>
      <c r="E19" s="182" t="str">
        <f ca="1">IF(ISERROR($V19),"",OFFSET('Smelter Look-up'!$D$4,$V19-4,0)&amp;"")</f>
        <v>JAPAN</v>
      </c>
      <c r="F19" s="182" t="str">
        <f ca="1">IF(ISERROR($V19),"",OFFSET('Smelter Look-up'!$E$4,$V19-4,0))</f>
        <v>CID000981</v>
      </c>
      <c r="G19" s="182" t="str">
        <f ca="1">IF(C19=$X$4,IF(ISERROR($V19),"Enter smelter details","RMI"),IF(ISERROR($V19),"",OFFSET('Smelter Look-up'!$F$4,$V19-4,0)))</f>
        <v>RMI</v>
      </c>
      <c r="H19" s="183">
        <f ca="1">IF(ISERROR($V19),"",OFFSET('Smelter Look-up'!$G$4,$V19-4,0))</f>
        <v>0</v>
      </c>
      <c r="I19" s="184" t="str">
        <f ca="1">IF(ISERROR($V19),"",OFFSET('Smelter Look-up'!$H$4,$V19-4,0))</f>
        <v>Sayama</v>
      </c>
      <c r="J19" s="184" t="str">
        <f ca="1">IF(ISERROR($V19),"",OFFSET('Smelter Look-up'!$I$4,$V19-4,0))</f>
        <v>Saitama</v>
      </c>
      <c r="K19" s="224"/>
      <c r="L19" s="224"/>
      <c r="M19" s="224"/>
      <c r="N19" s="224"/>
      <c r="O19" s="224"/>
      <c r="P19" s="185"/>
      <c r="Q19" s="225"/>
      <c r="R19" s="182" t="str">
        <f ca="1">IF(ISERROR($V19),"",OFFSET('Smelter Look-up'!$C$4,$V19-4,0)&amp;"")</f>
        <v>Kojima Chemicals Co., Ltd.</v>
      </c>
      <c r="S19" s="181" t="str">
        <f t="shared" ca="1" si="2"/>
        <v>JP</v>
      </c>
      <c r="T19" s="181" t="str">
        <f ca="1">IF(B19="","",IF(ISERROR(MATCH($J19,SorP!$B$1:$B$6226,0)),"",INDIRECT("'SorP'!$A$"&amp;MATCH($S19&amp;$J19,SorP!C:C,0))))</f>
        <v>JP-11</v>
      </c>
      <c r="U19" s="201"/>
      <c r="V19" s="226">
        <f ca="1">IF(C19="",NA(),IF(OR(C19="Smelter not listed",C19="Smelter not yet identified"),MATCH($B19&amp;$D19,'Smelter Look-up'!$J:$J,0),MATCH($B19&amp;$C19,'Smelter Look-up'!$J:$J,0)))</f>
        <v>147</v>
      </c>
      <c r="X19" s="227">
        <f t="shared" ca="1" si="3"/>
        <v>0</v>
      </c>
      <c r="AB19" s="228" t="str">
        <f t="shared" ca="1" si="4"/>
        <v>GoldKojima Chemicals Co., Ltd.</v>
      </c>
    </row>
    <row r="20" spans="1:28" s="227" customFormat="1" ht="63.75">
      <c r="A20" s="276" t="s">
        <v>751</v>
      </c>
      <c r="B20" s="182" t="str">
        <f ca="1">IF(LEN(A20)=0,"",INDEX('Smelter Look-up'!$A:$A,MATCH($A20,'Smelter Look-up'!$E:$E,0)))</f>
        <v>Tin</v>
      </c>
      <c r="C20" s="186" t="str">
        <f ca="1">IF(LEN(A20)=0,"",INDEX('Smelter Look-up'!$C:$C,MATCH($A20,'Smelter Look-up'!$E:$E,0)))</f>
        <v>China Tin Group Co., Ltd.</v>
      </c>
      <c r="D20" s="230"/>
      <c r="E20" s="182" t="str">
        <f ca="1">IF(ISERROR($V20),"",OFFSET('Smelter Look-up'!$D$4,$V20-4,0)&amp;"")</f>
        <v>CHINA</v>
      </c>
      <c r="F20" s="182" t="str">
        <f ca="1">IF(ISERROR($V20),"",OFFSET('Smelter Look-up'!$E$4,$V20-4,0))</f>
        <v>CID001070</v>
      </c>
      <c r="G20" s="182" t="str">
        <f ca="1">IF(C20=$X$4,IF(ISERROR($V20),"Enter smelter details","RMI"),IF(ISERROR($V20),"",OFFSET('Smelter Look-up'!$F$4,$V20-4,0)))</f>
        <v>RMI</v>
      </c>
      <c r="H20" s="183">
        <f ca="1">IF(ISERROR($V20),"",OFFSET('Smelter Look-up'!$G$4,$V20-4,0))</f>
        <v>0</v>
      </c>
      <c r="I20" s="184" t="str">
        <f ca="1">IF(ISERROR($V20),"",OFFSET('Smelter Look-up'!$H$4,$V20-4,0))</f>
        <v>Laibin</v>
      </c>
      <c r="J20" s="184" t="str">
        <f ca="1">IF(ISERROR($V20),"",OFFSET('Smelter Look-up'!$I$4,$V20-4,0))</f>
        <v>Guangxi Zhuangzu Zizhiqu</v>
      </c>
      <c r="K20" s="224"/>
      <c r="L20" s="224"/>
      <c r="M20" s="224"/>
      <c r="N20" s="224"/>
      <c r="O20" s="224"/>
      <c r="P20" s="185"/>
      <c r="Q20" s="225"/>
      <c r="R20" s="182" t="str">
        <f ca="1">IF(ISERROR($V20),"",OFFSET('Smelter Look-up'!$C$4,$V20-4,0)&amp;"")</f>
        <v>China Tin Group Co., Ltd.</v>
      </c>
      <c r="S20" s="181" t="str">
        <f t="shared" ca="1" si="2"/>
        <v>CN</v>
      </c>
      <c r="T20" s="181" t="str">
        <f ca="1">IF(B20="","",IF(ISERROR(MATCH($J20,SorP!$B$1:$B$6226,0)),"",INDIRECT("'SorP'!$A$"&amp;MATCH($S20&amp;$J20,SorP!C:C,0))))</f>
        <v>CN-GX</v>
      </c>
      <c r="U20" s="201"/>
      <c r="V20" s="226">
        <f ca="1">IF(C20="",NA(),IF(OR(C20="Smelter not listed",C20="Smelter not yet identified"),MATCH($B20&amp;$D20,'Smelter Look-up'!$J:$J,0),MATCH($B20&amp;$C20,'Smelter Look-up'!$J:$J,0)))</f>
        <v>411</v>
      </c>
      <c r="X20" s="227">
        <f t="shared" ca="1" si="3"/>
        <v>0</v>
      </c>
      <c r="AB20" s="228" t="str">
        <f t="shared" ca="1" si="4"/>
        <v>TinChina Tin Group Co., Ltd.</v>
      </c>
    </row>
    <row r="21" spans="1:28" s="227" customFormat="1" ht="76.5">
      <c r="A21" s="276" t="s">
        <v>752</v>
      </c>
      <c r="B21" s="182" t="str">
        <f ca="1">IF(LEN(A21)=0,"",INDEX('Smelter Look-up'!$A:$A,MATCH($A21,'Smelter Look-up'!$E:$E,0)))</f>
        <v>Tin</v>
      </c>
      <c r="C21" s="186" t="str">
        <f ca="1">IF(LEN(A21)=0,"",INDEX('Smelter Look-up'!$C:$C,MATCH($A21,'Smelter Look-up'!$E:$E,0)))</f>
        <v>Malaysia Smelting Corporation (MSC)</v>
      </c>
      <c r="D21" s="230"/>
      <c r="E21" s="182" t="str">
        <f ca="1">IF(ISERROR($V21),"",OFFSET('Smelter Look-up'!$D$4,$V21-4,0)&amp;"")</f>
        <v>MALAYSIA</v>
      </c>
      <c r="F21" s="182" t="str">
        <f ca="1">IF(ISERROR($V21),"",OFFSET('Smelter Look-up'!$E$4,$V21-4,0))</f>
        <v>CID001105</v>
      </c>
      <c r="G21" s="182" t="str">
        <f ca="1">IF(C21=$X$4,IF(ISERROR($V21),"Enter smelter details","RMI"),IF(ISERROR($V21),"",OFFSET('Smelter Look-up'!$F$4,$V21-4,0)))</f>
        <v>RMI</v>
      </c>
      <c r="H21" s="183">
        <f ca="1">IF(ISERROR($V21),"",OFFSET('Smelter Look-up'!$G$4,$V21-4,0))</f>
        <v>0</v>
      </c>
      <c r="I21" s="184" t="str">
        <f ca="1">IF(ISERROR($V21),"",OFFSET('Smelter Look-up'!$H$4,$V21-4,0))</f>
        <v>Butterworth</v>
      </c>
      <c r="J21" s="184" t="str">
        <f ca="1">IF(ISERROR($V21),"",OFFSET('Smelter Look-up'!$I$4,$V21-4,0))</f>
        <v>Pulau Pinang</v>
      </c>
      <c r="K21" s="224"/>
      <c r="L21" s="224"/>
      <c r="M21" s="224"/>
      <c r="N21" s="224"/>
      <c r="O21" s="224"/>
      <c r="P21" s="185"/>
      <c r="Q21" s="225"/>
      <c r="R21" s="182" t="str">
        <f ca="1">IF(ISERROR($V21),"",OFFSET('Smelter Look-up'!$C$4,$V21-4,0)&amp;"")</f>
        <v>Malaysia Smelting Corporation (MSC)</v>
      </c>
      <c r="S21" s="181" t="str">
        <f t="shared" ca="1" si="2"/>
        <v>MY</v>
      </c>
      <c r="T21" s="181" t="str">
        <f ca="1">IF(B21="","",IF(ISERROR(MATCH($J21,SorP!$B$1:$B$6226,0)),"",INDIRECT("'SorP'!$A$"&amp;MATCH($S21&amp;$J21,SorP!C:C,0))))</f>
        <v>MY-07</v>
      </c>
      <c r="U21" s="201"/>
      <c r="V21" s="226">
        <f ca="1">IF(C21="",NA(),IF(OR(C21="Smelter not listed",C21="Smelter not yet identified"),MATCH($B21&amp;$D21,'Smelter Look-up'!$J:$J,0),MATCH($B21&amp;$C21,'Smelter Look-up'!$J:$J,0)))</f>
        <v>468</v>
      </c>
      <c r="X21" s="227">
        <f t="shared" ca="1" si="3"/>
        <v>0</v>
      </c>
      <c r="AB21" s="228" t="str">
        <f t="shared" ca="1" si="4"/>
        <v>TinMalaysia Smelting Corporation (MSC)</v>
      </c>
    </row>
    <row r="22" spans="1:28" s="227" customFormat="1" ht="25.5">
      <c r="A22" s="276" t="s">
        <v>684</v>
      </c>
      <c r="B22" s="182" t="str">
        <f ca="1">IF(LEN(A22)=0,"",INDEX('Smelter Look-up'!$A:$A,MATCH($A22,'Smelter Look-up'!$E:$E,0)))</f>
        <v>Gold</v>
      </c>
      <c r="C22" s="186" t="str">
        <f ca="1">IF(LEN(A22)=0,"",INDEX('Smelter Look-up'!$C:$C,MATCH($A22,'Smelter Look-up'!$E:$E,0)))</f>
        <v>Materion</v>
      </c>
      <c r="D22" s="230"/>
      <c r="E22" s="182" t="str">
        <f ca="1">IF(ISERROR($V22),"",OFFSET('Smelter Look-up'!$D$4,$V22-4,0)&amp;"")</f>
        <v>UNITED STATES OF AMERICA</v>
      </c>
      <c r="F22" s="182" t="str">
        <f ca="1">IF(ISERROR($V22),"",OFFSET('Smelter Look-up'!$E$4,$V22-4,0))</f>
        <v>CID001113</v>
      </c>
      <c r="G22" s="182" t="str">
        <f ca="1">IF(C22=$X$4,IF(ISERROR($V22),"Enter smelter details","RMI"),IF(ISERROR($V22),"",OFFSET('Smelter Look-up'!$F$4,$V22-4,0)))</f>
        <v>RMI</v>
      </c>
      <c r="H22" s="183">
        <f ca="1">IF(ISERROR($V22),"",OFFSET('Smelter Look-up'!$G$4,$V22-4,0))</f>
        <v>0</v>
      </c>
      <c r="I22" s="184" t="str">
        <f ca="1">IF(ISERROR($V22),"",OFFSET('Smelter Look-up'!$H$4,$V22-4,0))</f>
        <v>Buffalo</v>
      </c>
      <c r="J22" s="184" t="str">
        <f ca="1">IF(ISERROR($V22),"",OFFSET('Smelter Look-up'!$I$4,$V22-4,0))</f>
        <v>New York</v>
      </c>
      <c r="K22" s="224"/>
      <c r="L22" s="224"/>
      <c r="M22" s="224"/>
      <c r="N22" s="224"/>
      <c r="O22" s="224"/>
      <c r="P22" s="185"/>
      <c r="Q22" s="225"/>
      <c r="R22" s="182" t="str">
        <f ca="1">IF(ISERROR($V22),"",OFFSET('Smelter Look-up'!$C$4,$V22-4,0)&amp;"")</f>
        <v>Materion</v>
      </c>
      <c r="S22" s="181" t="str">
        <f t="shared" ca="1" si="2"/>
        <v>US</v>
      </c>
      <c r="T22" s="181" t="str">
        <f ca="1">IF(B22="","",IF(ISERROR(MATCH($J22,SorP!$B$1:$B$6226,0)),"",INDIRECT("'SorP'!$A$"&amp;MATCH($S22&amp;$J22,SorP!C:C,0))))</f>
        <v>US-NY</v>
      </c>
      <c r="U22" s="201"/>
      <c r="V22" s="226">
        <f ca="1">IF(C22="",NA(),IF(OR(C22="Smelter not listed",C22="Smelter not yet identified"),MATCH($B22&amp;$D22,'Smelter Look-up'!$J:$J,0),MATCH($B22&amp;$C22,'Smelter Look-up'!$J:$J,0)))</f>
        <v>169</v>
      </c>
      <c r="X22" s="227">
        <f t="shared" ca="1" si="3"/>
        <v>0</v>
      </c>
      <c r="AB22" s="228" t="str">
        <f t="shared" ca="1" si="4"/>
        <v>GoldMaterion</v>
      </c>
    </row>
    <row r="23" spans="1:28" s="227" customFormat="1" ht="51">
      <c r="A23" s="276" t="s">
        <v>1740</v>
      </c>
      <c r="B23" s="182" t="str">
        <f ca="1">IF(LEN(A23)=0,"",INDEX('Smelter Look-up'!$A:$A,MATCH($A23,'Smelter Look-up'!$E:$E,0)))</f>
        <v>Tin</v>
      </c>
      <c r="C23" s="186" t="str">
        <f ca="1">IF(LEN(A23)=0,"",INDEX('Smelter Look-up'!$C:$C,MATCH($A23,'Smelter Look-up'!$E:$E,0)))</f>
        <v>Metallic Resources, Inc.</v>
      </c>
      <c r="D23" s="230"/>
      <c r="E23" s="182" t="str">
        <f ca="1">IF(ISERROR($V23),"",OFFSET('Smelter Look-up'!$D$4,$V23-4,0)&amp;"")</f>
        <v>UNITED STATES OF AMERICA</v>
      </c>
      <c r="F23" s="182" t="str">
        <f ca="1">IF(ISERROR($V23),"",OFFSET('Smelter Look-up'!$E$4,$V23-4,0))</f>
        <v>CID001142</v>
      </c>
      <c r="G23" s="182" t="str">
        <f ca="1">IF(C23=$X$4,IF(ISERROR($V23),"Enter smelter details","RMI"),IF(ISERROR($V23),"",OFFSET('Smelter Look-up'!$F$4,$V23-4,0)))</f>
        <v>RMI</v>
      </c>
      <c r="H23" s="183">
        <f ca="1">IF(ISERROR($V23),"",OFFSET('Smelter Look-up'!$G$4,$V23-4,0))</f>
        <v>0</v>
      </c>
      <c r="I23" s="184" t="str">
        <f ca="1">IF(ISERROR($V23),"",OFFSET('Smelter Look-up'!$H$4,$V23-4,0))</f>
        <v>Twinsburg</v>
      </c>
      <c r="J23" s="184" t="str">
        <f ca="1">IF(ISERROR($V23),"",OFFSET('Smelter Look-up'!$I$4,$V23-4,0))</f>
        <v>Ohio</v>
      </c>
      <c r="K23" s="224"/>
      <c r="L23" s="224"/>
      <c r="M23" s="224"/>
      <c r="N23" s="224"/>
      <c r="O23" s="224"/>
      <c r="P23" s="185"/>
      <c r="Q23" s="225"/>
      <c r="R23" s="182" t="str">
        <f ca="1">IF(ISERROR($V23),"",OFFSET('Smelter Look-up'!$C$4,$V23-4,0)&amp;"")</f>
        <v>Metallic Resources, Inc.</v>
      </c>
      <c r="S23" s="181" t="str">
        <f t="shared" ca="1" si="2"/>
        <v>US</v>
      </c>
      <c r="T23" s="181" t="str">
        <f ca="1">IF(B23="","",IF(ISERROR(MATCH($J23,SorP!$B$1:$B$6226,0)),"",INDIRECT("'SorP'!$A$"&amp;MATCH($S23&amp;$J23,SorP!C:C,0))))</f>
        <v>US-OH</v>
      </c>
      <c r="U23" s="201"/>
      <c r="V23" s="226">
        <f ca="1">IF(C23="",NA(),IF(OR(C23="Smelter not listed",C23="Smelter not yet identified"),MATCH($B23&amp;$D23,'Smelter Look-up'!$J:$J,0),MATCH($B23&amp;$C23,'Smelter Look-up'!$J:$J,0)))</f>
        <v>473</v>
      </c>
      <c r="X23" s="227">
        <f t="shared" ca="1" si="3"/>
        <v>0</v>
      </c>
      <c r="AB23" s="228" t="str">
        <f t="shared" ca="1" si="4"/>
        <v>TinMetallic Resources, Inc.</v>
      </c>
    </row>
    <row r="24" spans="1:28" s="227" customFormat="1" ht="51">
      <c r="A24" s="276" t="s">
        <v>753</v>
      </c>
      <c r="B24" s="182" t="str">
        <f ca="1">IF(LEN(A24)=0,"",INDEX('Smelter Look-up'!$A:$A,MATCH($A24,'Smelter Look-up'!$E:$E,0)))</f>
        <v>Tin</v>
      </c>
      <c r="C24" s="186" t="str">
        <f ca="1">IF(LEN(A24)=0,"",INDEX('Smelter Look-up'!$C:$C,MATCH($A24,'Smelter Look-up'!$E:$E,0)))</f>
        <v>Mineracao Taboca S.A.</v>
      </c>
      <c r="D24" s="230"/>
      <c r="E24" s="182" t="str">
        <f ca="1">IF(ISERROR($V24),"",OFFSET('Smelter Look-up'!$D$4,$V24-4,0)&amp;"")</f>
        <v>BRAZIL</v>
      </c>
      <c r="F24" s="182" t="str">
        <f ca="1">IF(ISERROR($V24),"",OFFSET('Smelter Look-up'!$E$4,$V24-4,0))</f>
        <v>CID001173</v>
      </c>
      <c r="G24" s="182" t="str">
        <f ca="1">IF(C24=$X$4,IF(ISERROR($V24),"Enter smelter details","RMI"),IF(ISERROR($V24),"",OFFSET('Smelter Look-up'!$F$4,$V24-4,0)))</f>
        <v>RMI</v>
      </c>
      <c r="H24" s="183">
        <f ca="1">IF(ISERROR($V24),"",OFFSET('Smelter Look-up'!$G$4,$V24-4,0))</f>
        <v>0</v>
      </c>
      <c r="I24" s="184" t="str">
        <f ca="1">IF(ISERROR($V24),"",OFFSET('Smelter Look-up'!$H$4,$V24-4,0))</f>
        <v>Pirapora de Bom Jesus</v>
      </c>
      <c r="J24" s="184" t="str">
        <f ca="1">IF(ISERROR($V24),"",OFFSET('Smelter Look-up'!$I$4,$V24-4,0))</f>
        <v>São Paulo</v>
      </c>
      <c r="K24" s="224"/>
      <c r="L24" s="224"/>
      <c r="M24" s="224"/>
      <c r="N24" s="224"/>
      <c r="O24" s="224"/>
      <c r="P24" s="185"/>
      <c r="Q24" s="225"/>
      <c r="R24" s="182" t="str">
        <f ca="1">IF(ISERROR($V24),"",OFFSET('Smelter Look-up'!$C$4,$V24-4,0)&amp;"")</f>
        <v>Mineracao Taboca S.A.</v>
      </c>
      <c r="S24" s="181" t="str">
        <f t="shared" ca="1" si="2"/>
        <v>BR</v>
      </c>
      <c r="T24" s="181" t="str">
        <f ca="1">IF(B24="","",IF(ISERROR(MATCH($J24,SorP!$B$1:$B$6226,0)),"",INDIRECT("'SorP'!$A$"&amp;MATCH($S24&amp;$J24,SorP!C:C,0))))</f>
        <v>BR-SP</v>
      </c>
      <c r="U24" s="201"/>
      <c r="V24" s="226">
        <f ca="1">IF(C24="",NA(),IF(OR(C24="Smelter not listed",C24="Smelter not yet identified"),MATCH($B24&amp;$D24,'Smelter Look-up'!$J:$J,0),MATCH($B24&amp;$C24,'Smelter Look-up'!$J:$J,0)))</f>
        <v>476</v>
      </c>
      <c r="X24" s="227">
        <f t="shared" ca="1" si="3"/>
        <v>0</v>
      </c>
      <c r="AB24" s="228" t="str">
        <f t="shared" ca="1" si="4"/>
        <v>TinMineracao Taboca S.A.</v>
      </c>
    </row>
    <row r="25" spans="1:28" s="227" customFormat="1" ht="25.5">
      <c r="A25" s="276" t="s">
        <v>754</v>
      </c>
      <c r="B25" s="182" t="str">
        <f ca="1">IF(LEN(A25)=0,"",INDEX('Smelter Look-up'!$A:$A,MATCH($A25,'Smelter Look-up'!$E:$E,0)))</f>
        <v>Tin</v>
      </c>
      <c r="C25" s="186" t="str">
        <f ca="1">IF(LEN(A25)=0,"",INDEX('Smelter Look-up'!$C:$C,MATCH($A25,'Smelter Look-up'!$E:$E,0)))</f>
        <v>Minsur</v>
      </c>
      <c r="D25" s="230"/>
      <c r="E25" s="182" t="str">
        <f ca="1">IF(ISERROR($V25),"",OFFSET('Smelter Look-up'!$D$4,$V25-4,0)&amp;"")</f>
        <v>PERU</v>
      </c>
      <c r="F25" s="182" t="str">
        <f ca="1">IF(ISERROR($V25),"",OFFSET('Smelter Look-up'!$E$4,$V25-4,0))</f>
        <v>CID001182</v>
      </c>
      <c r="G25" s="182" t="str">
        <f ca="1">IF(C25=$X$4,IF(ISERROR($V25),"Enter smelter details","RMI"),IF(ISERROR($V25),"",OFFSET('Smelter Look-up'!$F$4,$V25-4,0)))</f>
        <v>RMI</v>
      </c>
      <c r="H25" s="183">
        <f ca="1">IF(ISERROR($V25),"",OFFSET('Smelter Look-up'!$G$4,$V25-4,0))</f>
        <v>0</v>
      </c>
      <c r="I25" s="184" t="str">
        <f ca="1">IF(ISERROR($V25),"",OFFSET('Smelter Look-up'!$H$4,$V25-4,0))</f>
        <v>Paracas</v>
      </c>
      <c r="J25" s="184" t="str">
        <f ca="1">IF(ISERROR($V25),"",OFFSET('Smelter Look-up'!$I$4,$V25-4,0))</f>
        <v>Ika</v>
      </c>
      <c r="K25" s="224"/>
      <c r="L25" s="224"/>
      <c r="M25" s="224"/>
      <c r="N25" s="224"/>
      <c r="O25" s="224"/>
      <c r="P25" s="185"/>
      <c r="Q25" s="225"/>
      <c r="R25" s="182" t="str">
        <f ca="1">IF(ISERROR($V25),"",OFFSET('Smelter Look-up'!$C$4,$V25-4,0)&amp;"")</f>
        <v>Minsur</v>
      </c>
      <c r="S25" s="181" t="str">
        <f t="shared" ca="1" si="2"/>
        <v>PE</v>
      </c>
      <c r="T25" s="181" t="str">
        <f ca="1">IF(B25="","",IF(ISERROR(MATCH($J25,SorP!$B$1:$B$6226,0)),"",INDIRECT("'SorP'!$A$"&amp;MATCH($S25&amp;$J25,SorP!C:C,0))))</f>
        <v>PE-ICA</v>
      </c>
      <c r="U25" s="201"/>
      <c r="V25" s="226">
        <f ca="1">IF(C25="",NA(),IF(OR(C25="Smelter not listed",C25="Smelter not yet identified"),MATCH($B25&amp;$D25,'Smelter Look-up'!$J:$J,0),MATCH($B25&amp;$C25,'Smelter Look-up'!$J:$J,0)))</f>
        <v>481</v>
      </c>
      <c r="X25" s="227">
        <f t="shared" ca="1" si="3"/>
        <v>0</v>
      </c>
      <c r="AB25" s="228" t="str">
        <f t="shared" ca="1" si="4"/>
        <v>TinMinsur</v>
      </c>
    </row>
    <row r="26" spans="1:28" s="227" customFormat="1" ht="76.5">
      <c r="A26" s="276" t="s">
        <v>755</v>
      </c>
      <c r="B26" s="182" t="str">
        <f ca="1">IF(LEN(A26)=0,"",INDEX('Smelter Look-up'!$A:$A,MATCH($A26,'Smelter Look-up'!$E:$E,0)))</f>
        <v>Tin</v>
      </c>
      <c r="C26" s="186" t="str">
        <f ca="1">IF(LEN(A26)=0,"",INDEX('Smelter Look-up'!$C:$C,MATCH($A26,'Smelter Look-up'!$E:$E,0)))</f>
        <v>Mitsubishi Materials Corporation</v>
      </c>
      <c r="D26" s="230"/>
      <c r="E26" s="182" t="str">
        <f ca="1">IF(ISERROR($V26),"",OFFSET('Smelter Look-up'!$D$4,$V26-4,0)&amp;"")</f>
        <v>JAPAN</v>
      </c>
      <c r="F26" s="182" t="str">
        <f ca="1">IF(ISERROR($V26),"",OFFSET('Smelter Look-up'!$E$4,$V26-4,0))</f>
        <v>CID001191</v>
      </c>
      <c r="G26" s="182" t="str">
        <f ca="1">IF(C26=$X$4,IF(ISERROR($V26),"Enter smelter details","RMI"),IF(ISERROR($V26),"",OFFSET('Smelter Look-up'!$F$4,$V26-4,0)))</f>
        <v>RMI</v>
      </c>
      <c r="H26" s="183">
        <f ca="1">IF(ISERROR($V26),"",OFFSET('Smelter Look-up'!$G$4,$V26-4,0))</f>
        <v>0</v>
      </c>
      <c r="I26" s="184" t="str">
        <f ca="1">IF(ISERROR($V26),"",OFFSET('Smelter Look-up'!$H$4,$V26-4,0))</f>
        <v>Asago</v>
      </c>
      <c r="J26" s="184" t="str">
        <f ca="1">IF(ISERROR($V26),"",OFFSET('Smelter Look-up'!$I$4,$V26-4,0))</f>
        <v>Hyôgo</v>
      </c>
      <c r="K26" s="224"/>
      <c r="L26" s="224"/>
      <c r="M26" s="224"/>
      <c r="N26" s="224"/>
      <c r="O26" s="224"/>
      <c r="P26" s="185"/>
      <c r="Q26" s="225"/>
      <c r="R26" s="182" t="str">
        <f ca="1">IF(ISERROR($V26),"",OFFSET('Smelter Look-up'!$C$4,$V26-4,0)&amp;"")</f>
        <v>Mitsubishi Materials Corporation</v>
      </c>
      <c r="S26" s="181" t="str">
        <f t="shared" ca="1" si="2"/>
        <v>JP</v>
      </c>
      <c r="T26" s="181" t="str">
        <f ca="1">IF(B26="","",IF(ISERROR(MATCH($J26,SorP!$B$1:$B$6226,0)),"",INDIRECT("'SorP'!$A$"&amp;MATCH($S26&amp;$J26,SorP!C:C,0))))</f>
        <v>JP-28</v>
      </c>
      <c r="U26" s="201"/>
      <c r="V26" s="226">
        <f ca="1">IF(C26="",NA(),IF(OR(C26="Smelter not listed",C26="Smelter not yet identified"),MATCH($B26&amp;$D26,'Smelter Look-up'!$J:$J,0),MATCH($B26&amp;$C26,'Smelter Look-up'!$J:$J,0)))</f>
        <v>482</v>
      </c>
      <c r="X26" s="227">
        <f t="shared" ca="1" si="3"/>
        <v>0</v>
      </c>
      <c r="AB26" s="228" t="str">
        <f t="shared" ca="1" si="4"/>
        <v>TinMitsubishi Materials Corporation</v>
      </c>
    </row>
    <row r="27" spans="1:28" s="227" customFormat="1" ht="76.5">
      <c r="A27" s="276" t="s">
        <v>757</v>
      </c>
      <c r="B27" s="182" t="str">
        <f ca="1">IF(LEN(A27)=0,"",INDEX('Smelter Look-up'!$A:$A,MATCH($A27,'Smelter Look-up'!$E:$E,0)))</f>
        <v>Tin</v>
      </c>
      <c r="C27" s="186" t="str">
        <f ca="1">IF(LEN(A27)=0,"",INDEX('Smelter Look-up'!$C:$C,MATCH($A27,'Smelter Look-up'!$E:$E,0)))</f>
        <v>O.M. Manufacturing (Thailand) Co., Ltd.</v>
      </c>
      <c r="D27" s="230"/>
      <c r="E27" s="182" t="str">
        <f ca="1">IF(ISERROR($V27),"",OFFSET('Smelter Look-up'!$D$4,$V27-4,0)&amp;"")</f>
        <v>THAILAND</v>
      </c>
      <c r="F27" s="182" t="str">
        <f ca="1">IF(ISERROR($V27),"",OFFSET('Smelter Look-up'!$E$4,$V27-4,0))</f>
        <v>CID001314</v>
      </c>
      <c r="G27" s="182" t="str">
        <f ca="1">IF(C27=$X$4,IF(ISERROR($V27),"Enter smelter details","RMI"),IF(ISERROR($V27),"",OFFSET('Smelter Look-up'!$F$4,$V27-4,0)))</f>
        <v>RMI</v>
      </c>
      <c r="H27" s="183">
        <f ca="1">IF(ISERROR($V27),"",OFFSET('Smelter Look-up'!$G$4,$V27-4,0))</f>
        <v>0</v>
      </c>
      <c r="I27" s="184" t="str">
        <f ca="1">IF(ISERROR($V27),"",OFFSET('Smelter Look-up'!$H$4,$V27-4,0))</f>
        <v>Nongkham Sriracha</v>
      </c>
      <c r="J27" s="184" t="str">
        <f ca="1">IF(ISERROR($V27),"",OFFSET('Smelter Look-up'!$I$4,$V27-4,0))</f>
        <v>Chon Buri</v>
      </c>
      <c r="K27" s="224"/>
      <c r="L27" s="224"/>
      <c r="M27" s="224"/>
      <c r="N27" s="224"/>
      <c r="O27" s="224"/>
      <c r="P27" s="185"/>
      <c r="Q27" s="225"/>
      <c r="R27" s="182" t="str">
        <f ca="1">IF(ISERROR($V27),"",OFFSET('Smelter Look-up'!$C$4,$V27-4,0)&amp;"")</f>
        <v>O.M. Manufacturing (Thailand) Co., Ltd.</v>
      </c>
      <c r="S27" s="181" t="str">
        <f t="shared" ca="1" si="2"/>
        <v>TH</v>
      </c>
      <c r="T27" s="181" t="str">
        <f ca="1">IF(B27="","",IF(ISERROR(MATCH($J27,SorP!$B$1:$B$6226,0)),"",INDIRECT("'SorP'!$A$"&amp;MATCH($S27&amp;$J27,SorP!C:C,0))))</f>
        <v>TH-20</v>
      </c>
      <c r="U27" s="201"/>
      <c r="V27" s="226">
        <f ca="1">IF(C27="",NA(),IF(OR(C27="Smelter not listed",C27="Smelter not yet identified"),MATCH($B27&amp;$D27,'Smelter Look-up'!$J:$J,0),MATCH($B27&amp;$C27,'Smelter Look-up'!$J:$J,0)))</f>
        <v>490</v>
      </c>
      <c r="X27" s="227">
        <f t="shared" ca="1" si="3"/>
        <v>0</v>
      </c>
      <c r="AB27" s="228" t="str">
        <f t="shared" ca="1" si="4"/>
        <v>TinO.M. Manufacturing (Thailand) Co., Ltd.</v>
      </c>
    </row>
    <row r="28" spans="1:28" s="227" customFormat="1" ht="89.25">
      <c r="A28" s="276" t="s">
        <v>697</v>
      </c>
      <c r="B28" s="182" t="str">
        <f ca="1">IF(LEN(A28)=0,"",INDEX('Smelter Look-up'!$A:$A,MATCH($A28,'Smelter Look-up'!$E:$E,0)))</f>
        <v>Gold</v>
      </c>
      <c r="C28" s="186" t="str">
        <f ca="1">IF(LEN(A28)=0,"",INDEX('Smelter Look-up'!$C:$C,MATCH($A28,'Smelter Look-up'!$E:$E,0)))</f>
        <v>Ohura Precious Metal Industry Co., Ltd.</v>
      </c>
      <c r="D28" s="230"/>
      <c r="E28" s="182" t="str">
        <f ca="1">IF(ISERROR($V28),"",OFFSET('Smelter Look-up'!$D$4,$V28-4,0)&amp;"")</f>
        <v>JAPAN</v>
      </c>
      <c r="F28" s="182" t="str">
        <f ca="1">IF(ISERROR($V28),"",OFFSET('Smelter Look-up'!$E$4,$V28-4,0))</f>
        <v>CID001325</v>
      </c>
      <c r="G28" s="182" t="str">
        <f ca="1">IF(C28=$X$4,IF(ISERROR($V28),"Enter smelter details","RMI"),IF(ISERROR($V28),"",OFFSET('Smelter Look-up'!$F$4,$V28-4,0)))</f>
        <v>RMI</v>
      </c>
      <c r="H28" s="183">
        <f ca="1">IF(ISERROR($V28),"",OFFSET('Smelter Look-up'!$G$4,$V28-4,0))</f>
        <v>0</v>
      </c>
      <c r="I28" s="184" t="str">
        <f ca="1">IF(ISERROR($V28),"",OFFSET('Smelter Look-up'!$H$4,$V28-4,0))</f>
        <v>Nara-shi</v>
      </c>
      <c r="J28" s="184" t="str">
        <f ca="1">IF(ISERROR($V28),"",OFFSET('Smelter Look-up'!$I$4,$V28-4,0))</f>
        <v>Nara</v>
      </c>
      <c r="K28" s="224"/>
      <c r="L28" s="224"/>
      <c r="M28" s="224"/>
      <c r="N28" s="224"/>
      <c r="O28" s="224"/>
      <c r="P28" s="185"/>
      <c r="Q28" s="225"/>
      <c r="R28" s="182" t="str">
        <f ca="1">IF(ISERROR($V28),"",OFFSET('Smelter Look-up'!$C$4,$V28-4,0)&amp;"")</f>
        <v>Ohura Precious Metal Industry Co., Ltd.</v>
      </c>
      <c r="S28" s="181" t="str">
        <f t="shared" ca="1" si="2"/>
        <v>JP</v>
      </c>
      <c r="T28" s="181" t="str">
        <f ca="1">IF(B28="","",IF(ISERROR(MATCH($J28,SorP!$B$1:$B$6226,0)),"",INDIRECT("'SorP'!$A$"&amp;MATCH($S28&amp;$J28,SorP!C:C,0))))</f>
        <v>JP-29</v>
      </c>
      <c r="U28" s="201"/>
      <c r="V28" s="226">
        <f ca="1">IF(C28="",NA(),IF(OR(C28="Smelter not listed",C28="Smelter not yet identified"),MATCH($B28&amp;$D28,'Smelter Look-up'!$J:$J,0),MATCH($B28&amp;$C28,'Smelter Look-up'!$J:$J,0)))</f>
        <v>207</v>
      </c>
      <c r="X28" s="227">
        <f t="shared" ca="1" si="3"/>
        <v>0</v>
      </c>
      <c r="AB28" s="228" t="str">
        <f t="shared" ca="1" si="4"/>
        <v>GoldOhura Precious Metal Industry Co., Ltd.</v>
      </c>
    </row>
    <row r="29" spans="1:28" s="227" customFormat="1" ht="63.75">
      <c r="A29" s="276" t="s">
        <v>758</v>
      </c>
      <c r="B29" s="182" t="str">
        <f ca="1">IF(LEN(A29)=0,"",INDEX('Smelter Look-up'!$A:$A,MATCH($A29,'Smelter Look-up'!$E:$E,0)))</f>
        <v>Tin</v>
      </c>
      <c r="C29" s="186" t="str">
        <f ca="1">IF(LEN(A29)=0,"",INDEX('Smelter Look-up'!$C:$C,MATCH($A29,'Smelter Look-up'!$E:$E,0)))</f>
        <v>Operaciones Metalurgicas S.A.</v>
      </c>
      <c r="D29" s="230"/>
      <c r="E29" s="182" t="str">
        <f ca="1">IF(ISERROR($V29),"",OFFSET('Smelter Look-up'!$D$4,$V29-4,0)&amp;"")</f>
        <v>BOLIVIA (PLURINATIONAL STATE OF)</v>
      </c>
      <c r="F29" s="182" t="str">
        <f ca="1">IF(ISERROR($V29),"",OFFSET('Smelter Look-up'!$E$4,$V29-4,0))</f>
        <v>CID001337</v>
      </c>
      <c r="G29" s="182" t="str">
        <f ca="1">IF(C29=$X$4,IF(ISERROR($V29),"Enter smelter details","RMI"),IF(ISERROR($V29),"",OFFSET('Smelter Look-up'!$F$4,$V29-4,0)))</f>
        <v>RMI</v>
      </c>
      <c r="H29" s="183">
        <f ca="1">IF(ISERROR($V29),"",OFFSET('Smelter Look-up'!$G$4,$V29-4,0))</f>
        <v>0</v>
      </c>
      <c r="I29" s="184" t="str">
        <f ca="1">IF(ISERROR($V29),"",OFFSET('Smelter Look-up'!$H$4,$V29-4,0))</f>
        <v>Oruro</v>
      </c>
      <c r="J29" s="184" t="str">
        <f ca="1">IF(ISERROR($V29),"",OFFSET('Smelter Look-up'!$I$4,$V29-4,0))</f>
        <v>Oruro</v>
      </c>
      <c r="K29" s="224"/>
      <c r="L29" s="224"/>
      <c r="M29" s="224"/>
      <c r="N29" s="224"/>
      <c r="O29" s="224"/>
      <c r="P29" s="185"/>
      <c r="Q29" s="225"/>
      <c r="R29" s="182" t="str">
        <f ca="1">IF(ISERROR($V29),"",OFFSET('Smelter Look-up'!$C$4,$V29-4,0)&amp;"")</f>
        <v>Operaciones Metalurgicas S.A.</v>
      </c>
      <c r="S29" s="181" t="str">
        <f t="shared" ca="1" si="2"/>
        <v>BO</v>
      </c>
      <c r="T29" s="181" t="str">
        <f ca="1">IF(B29="","",IF(ISERROR(MATCH($J29,SorP!$B$1:$B$6226,0)),"",INDIRECT("'SorP'!$A$"&amp;MATCH($S29&amp;$J29,SorP!C:C,0))))</f>
        <v>BO-O</v>
      </c>
      <c r="U29" s="201"/>
      <c r="V29" s="226">
        <f ca="1">IF(C29="",NA(),IF(OR(C29="Smelter not listed",C29="Smelter not yet identified"),MATCH($B29&amp;$D29,'Smelter Look-up'!$J:$J,0),MATCH($B29&amp;$C29,'Smelter Look-up'!$J:$J,0)))</f>
        <v>493</v>
      </c>
      <c r="X29" s="227">
        <f t="shared" ca="1" si="3"/>
        <v>0</v>
      </c>
      <c r="AB29" s="228" t="str">
        <f t="shared" ca="1" si="4"/>
        <v>TinOperaciones Metalurgicas S.A.</v>
      </c>
    </row>
    <row r="30" spans="1:28" s="227" customFormat="1" ht="51">
      <c r="A30" s="276" t="s">
        <v>759</v>
      </c>
      <c r="B30" s="182" t="str">
        <f ca="1">IF(LEN(A30)=0,"",INDEX('Smelter Look-up'!$A:$A,MATCH($A30,'Smelter Look-up'!$E:$E,0)))</f>
        <v>Tin</v>
      </c>
      <c r="C30" s="186" t="str">
        <f ca="1">IF(LEN(A30)=0,"",INDEX('Smelter Look-up'!$C:$C,MATCH($A30,'Smelter Look-up'!$E:$E,0)))</f>
        <v>PT Mitra Stania Prima</v>
      </c>
      <c r="D30" s="230"/>
      <c r="E30" s="182" t="str">
        <f ca="1">IF(ISERROR($V30),"",OFFSET('Smelter Look-up'!$D$4,$V30-4,0)&amp;"")</f>
        <v>INDONESIA</v>
      </c>
      <c r="F30" s="182" t="str">
        <f ca="1">IF(ISERROR($V30),"",OFFSET('Smelter Look-up'!$E$4,$V30-4,0))</f>
        <v>CID001453</v>
      </c>
      <c r="G30" s="182" t="str">
        <f ca="1">IF(C30=$X$4,IF(ISERROR($V30),"Enter smelter details","RMI"),IF(ISERROR($V30),"",OFFSET('Smelter Look-up'!$F$4,$V30-4,0)))</f>
        <v>RMI</v>
      </c>
      <c r="H30" s="183">
        <f ca="1">IF(ISERROR($V30),"",OFFSET('Smelter Look-up'!$G$4,$V30-4,0))</f>
        <v>0</v>
      </c>
      <c r="I30" s="184" t="str">
        <f ca="1">IF(ISERROR($V30),"",OFFSET('Smelter Look-up'!$H$4,$V30-4,0))</f>
        <v>Sungailiat</v>
      </c>
      <c r="J30" s="184" t="str">
        <f ca="1">IF(ISERROR($V30),"",OFFSET('Smelter Look-up'!$I$4,$V30-4,0))</f>
        <v>Kepulauan Bangka Belitung</v>
      </c>
      <c r="K30" s="224"/>
      <c r="L30" s="224"/>
      <c r="M30" s="224"/>
      <c r="N30" s="224"/>
      <c r="O30" s="224"/>
      <c r="P30" s="185"/>
      <c r="Q30" s="225"/>
      <c r="R30" s="182" t="str">
        <f ca="1">IF(ISERROR($V30),"",OFFSET('Smelter Look-up'!$C$4,$V30-4,0)&amp;"")</f>
        <v>PT Mitra Stania Prima</v>
      </c>
      <c r="S30" s="181" t="str">
        <f t="shared" ca="1" si="2"/>
        <v>ID</v>
      </c>
      <c r="T30" s="181" t="str">
        <f ca="1">IF(B30="","",IF(ISERROR(MATCH($J30,SorP!$B$1:$B$6226,0)),"",INDIRECT("'SorP'!$A$"&amp;MATCH($S30&amp;$J30,SorP!C:C,0))))</f>
        <v>ID-BB</v>
      </c>
      <c r="U30" s="201"/>
      <c r="V30" s="226">
        <f ca="1">IF(C30="",NA(),IF(OR(C30="Smelter not listed",C30="Smelter not yet identified"),MATCH($B30&amp;$D30,'Smelter Look-up'!$J:$J,0),MATCH($B30&amp;$C30,'Smelter Look-up'!$J:$J,0)))</f>
        <v>502</v>
      </c>
      <c r="X30" s="227">
        <f t="shared" ca="1" si="3"/>
        <v>0</v>
      </c>
      <c r="AB30" s="228" t="str">
        <f t="shared" ca="1" si="4"/>
        <v>TinPT Mitra Stania Prima</v>
      </c>
    </row>
    <row r="31" spans="1:28" s="227" customFormat="1" ht="51">
      <c r="A31" s="276" t="s">
        <v>777</v>
      </c>
      <c r="B31" s="182" t="str">
        <f ca="1">IF(LEN(A31)=0,"",INDEX('Smelter Look-up'!$A:$A,MATCH($A31,'Smelter Look-up'!$E:$E,0)))</f>
        <v>Tin</v>
      </c>
      <c r="C31" s="186" t="str">
        <f ca="1">IF(LEN(A31)=0,"",INDEX('Smelter Look-up'!$C:$C,MATCH($A31,'Smelter Look-up'!$E:$E,0)))</f>
        <v>PT Timah Tbk Kundur</v>
      </c>
      <c r="D31" s="230"/>
      <c r="E31" s="182" t="str">
        <f ca="1">IF(ISERROR($V31),"",OFFSET('Smelter Look-up'!$D$4,$V31-4,0)&amp;"")</f>
        <v>INDONESIA</v>
      </c>
      <c r="F31" s="182" t="str">
        <f ca="1">IF(ISERROR($V31),"",OFFSET('Smelter Look-up'!$E$4,$V31-4,0))</f>
        <v>CID001477</v>
      </c>
      <c r="G31" s="182" t="str">
        <f ca="1">IF(C31=$X$4,IF(ISERROR($V31),"Enter smelter details","RMI"),IF(ISERROR($V31),"",OFFSET('Smelter Look-up'!$F$4,$V31-4,0)))</f>
        <v>RMI</v>
      </c>
      <c r="H31" s="183">
        <f ca="1">IF(ISERROR($V31),"",OFFSET('Smelter Look-up'!$G$4,$V31-4,0))</f>
        <v>0</v>
      </c>
      <c r="I31" s="184" t="str">
        <f ca="1">IF(ISERROR($V31),"",OFFSET('Smelter Look-up'!$H$4,$V31-4,0))</f>
        <v>Kundur</v>
      </c>
      <c r="J31" s="184" t="str">
        <f ca="1">IF(ISERROR($V31),"",OFFSET('Smelter Look-up'!$I$4,$V31-4,0))</f>
        <v>Riau</v>
      </c>
      <c r="K31" s="224"/>
      <c r="L31" s="224"/>
      <c r="M31" s="224"/>
      <c r="N31" s="224"/>
      <c r="O31" s="224"/>
      <c r="P31" s="185"/>
      <c r="Q31" s="225"/>
      <c r="R31" s="182" t="str">
        <f ca="1">IF(ISERROR($V31),"",OFFSET('Smelter Look-up'!$C$4,$V31-4,0)&amp;"")</f>
        <v>PT Timah Tbk Kundur</v>
      </c>
      <c r="S31" s="181" t="str">
        <f t="shared" ca="1" si="2"/>
        <v>ID</v>
      </c>
      <c r="T31" s="181" t="str">
        <f ca="1">IF(B31="","",IF(ISERROR(MATCH($J31,SorP!$B$1:$B$6226,0)),"",INDIRECT("'SorP'!$A$"&amp;MATCH($S31&amp;$J31,SorP!C:C,0))))</f>
        <v>ID-RI</v>
      </c>
      <c r="U31" s="201"/>
      <c r="V31" s="226">
        <f ca="1">IF(C31="",NA(),IF(OR(C31="Smelter not listed",C31="Smelter not yet identified"),MATCH($B31&amp;$D31,'Smelter Look-up'!$J:$J,0),MATCH($B31&amp;$C31,'Smelter Look-up'!$J:$J,0)))</f>
        <v>509</v>
      </c>
      <c r="X31" s="227">
        <f t="shared" ca="1" si="3"/>
        <v>0</v>
      </c>
      <c r="AB31" s="228" t="str">
        <f t="shared" ca="1" si="4"/>
        <v>TinPT Timah Tbk Kundur</v>
      </c>
    </row>
    <row r="32" spans="1:28" s="227" customFormat="1" ht="51">
      <c r="A32" s="276" t="s">
        <v>760</v>
      </c>
      <c r="B32" s="182" t="str">
        <f ca="1">IF(LEN(A32)=0,"",INDEX('Smelter Look-up'!$A:$A,MATCH($A32,'Smelter Look-up'!$E:$E,0)))</f>
        <v>Tin</v>
      </c>
      <c r="C32" s="186" t="str">
        <f ca="1">IF(LEN(A32)=0,"",INDEX('Smelter Look-up'!$C:$C,MATCH($A32,'Smelter Look-up'!$E:$E,0)))</f>
        <v>PT Timah Tbk Mentok</v>
      </c>
      <c r="D32" s="230"/>
      <c r="E32" s="182" t="str">
        <f ca="1">IF(ISERROR($V32),"",OFFSET('Smelter Look-up'!$D$4,$V32-4,0)&amp;"")</f>
        <v>INDONESIA</v>
      </c>
      <c r="F32" s="182" t="str">
        <f ca="1">IF(ISERROR($V32),"",OFFSET('Smelter Look-up'!$E$4,$V32-4,0))</f>
        <v>CID001482</v>
      </c>
      <c r="G32" s="182" t="str">
        <f ca="1">IF(C32=$X$4,IF(ISERROR($V32),"Enter smelter details","RMI"),IF(ISERROR($V32),"",OFFSET('Smelter Look-up'!$F$4,$V32-4,0)))</f>
        <v>RMI</v>
      </c>
      <c r="H32" s="183">
        <f ca="1">IF(ISERROR($V32),"",OFFSET('Smelter Look-up'!$G$4,$V32-4,0))</f>
        <v>0</v>
      </c>
      <c r="I32" s="184" t="str">
        <f ca="1">IF(ISERROR($V32),"",OFFSET('Smelter Look-up'!$H$4,$V32-4,0))</f>
        <v>Mentok</v>
      </c>
      <c r="J32" s="184" t="str">
        <f ca="1">IF(ISERROR($V32),"",OFFSET('Smelter Look-up'!$I$4,$V32-4,0))</f>
        <v>Kepulauan Bangka Belitung</v>
      </c>
      <c r="K32" s="224"/>
      <c r="L32" s="224"/>
      <c r="M32" s="224"/>
      <c r="N32" s="224"/>
      <c r="O32" s="224"/>
      <c r="P32" s="185"/>
      <c r="Q32" s="225"/>
      <c r="R32" s="182" t="str">
        <f ca="1">IF(ISERROR($V32),"",OFFSET('Smelter Look-up'!$C$4,$V32-4,0)&amp;"")</f>
        <v>PT Timah Tbk Mentok</v>
      </c>
      <c r="S32" s="181" t="str">
        <f t="shared" ca="1" si="2"/>
        <v>ID</v>
      </c>
      <c r="T32" s="181" t="str">
        <f ca="1">IF(B32="","",IF(ISERROR(MATCH($J32,SorP!$B$1:$B$6226,0)),"",INDIRECT("'SorP'!$A$"&amp;MATCH($S32&amp;$J32,SorP!C:C,0))))</f>
        <v>ID-BB</v>
      </c>
      <c r="U32" s="201"/>
      <c r="V32" s="226">
        <f ca="1">IF(C32="",NA(),IF(OR(C32="Smelter not listed",C32="Smelter not yet identified"),MATCH($B32&amp;$D32,'Smelter Look-up'!$J:$J,0),MATCH($B32&amp;$C32,'Smelter Look-up'!$J:$J,0)))</f>
        <v>510</v>
      </c>
      <c r="X32" s="227">
        <f t="shared" ca="1" si="3"/>
        <v>0</v>
      </c>
      <c r="AB32" s="228" t="str">
        <f t="shared" ca="1" si="4"/>
        <v>TinPT Timah Tbk Mentok</v>
      </c>
    </row>
    <row r="33" spans="1:28" s="227" customFormat="1" ht="25.5">
      <c r="A33" s="276" t="s">
        <v>762</v>
      </c>
      <c r="B33" s="182" t="str">
        <f ca="1">IF(LEN(A33)=0,"",INDEX('Smelter Look-up'!$A:$A,MATCH($A33,'Smelter Look-up'!$E:$E,0)))</f>
        <v>Tin</v>
      </c>
      <c r="C33" s="186" t="str">
        <f ca="1">IF(LEN(A33)=0,"",INDEX('Smelter Look-up'!$C:$C,MATCH($A33,'Smelter Look-up'!$E:$E,0)))</f>
        <v>Rui Da Hung</v>
      </c>
      <c r="D33" s="230"/>
      <c r="E33" s="182" t="str">
        <f ca="1">IF(ISERROR($V33),"",OFFSET('Smelter Look-up'!$D$4,$V33-4,0)&amp;"")</f>
        <v>TAIWAN, PROVINCE OF CHINA</v>
      </c>
      <c r="F33" s="182" t="str">
        <f ca="1">IF(ISERROR($V33),"",OFFSET('Smelter Look-up'!$E$4,$V33-4,0))</f>
        <v>CID001539</v>
      </c>
      <c r="G33" s="182" t="str">
        <f ca="1">IF(C33=$X$4,IF(ISERROR($V33),"Enter smelter details","RMI"),IF(ISERROR($V33),"",OFFSET('Smelter Look-up'!$F$4,$V33-4,0)))</f>
        <v>RMI</v>
      </c>
      <c r="H33" s="183">
        <f ca="1">IF(ISERROR($V33),"",OFFSET('Smelter Look-up'!$G$4,$V33-4,0))</f>
        <v>0</v>
      </c>
      <c r="I33" s="184" t="str">
        <f ca="1">IF(ISERROR($V33),"",OFFSET('Smelter Look-up'!$H$4,$V33-4,0))</f>
        <v>Longtan Shiang Taoyuan</v>
      </c>
      <c r="J33" s="184" t="str">
        <f ca="1">IF(ISERROR($V33),"",OFFSET('Smelter Look-up'!$I$4,$V33-4,0))</f>
        <v>Taoyuan</v>
      </c>
      <c r="K33" s="224"/>
      <c r="L33" s="224"/>
      <c r="M33" s="224"/>
      <c r="N33" s="224"/>
      <c r="O33" s="224"/>
      <c r="P33" s="185"/>
      <c r="Q33" s="225"/>
      <c r="R33" s="182" t="str">
        <f ca="1">IF(ISERROR($V33),"",OFFSET('Smelter Look-up'!$C$4,$V33-4,0)&amp;"")</f>
        <v>Rui Da Hung</v>
      </c>
      <c r="S33" s="181" t="str">
        <f t="shared" ca="1" si="2"/>
        <v>TW</v>
      </c>
      <c r="T33" s="181" t="str">
        <f ca="1">IF(B33="","",IF(ISERROR(MATCH($J33,SorP!$B$1:$B$6226,0)),"",INDIRECT("'SorP'!$A$"&amp;MATCH($S33&amp;$J33,SorP!C:C,0))))</f>
        <v>TW-TAO</v>
      </c>
      <c r="U33" s="201"/>
      <c r="V33" s="226">
        <f ca="1">IF(C33="",NA(),IF(OR(C33="Smelter not listed",C33="Smelter not yet identified"),MATCH($B33&amp;$D33,'Smelter Look-up'!$J:$J,0),MATCH($B33&amp;$C33,'Smelter Look-up'!$J:$J,0)))</f>
        <v>515</v>
      </c>
      <c r="X33" s="227">
        <f t="shared" ca="1" si="3"/>
        <v>0</v>
      </c>
      <c r="AB33" s="228" t="str">
        <f t="shared" ca="1" si="4"/>
        <v>TinRui Da Hung</v>
      </c>
    </row>
    <row r="34" spans="1:28" s="227" customFormat="1" ht="25.5">
      <c r="A34" s="276" t="s">
        <v>763</v>
      </c>
      <c r="B34" s="182" t="str">
        <f ca="1">IF(LEN(A34)=0,"",INDEX('Smelter Look-up'!$A:$A,MATCH($A34,'Smelter Look-up'!$E:$E,0)))</f>
        <v>Tin</v>
      </c>
      <c r="C34" s="186" t="str">
        <f ca="1">IF(LEN(A34)=0,"",INDEX('Smelter Look-up'!$C:$C,MATCH($A34,'Smelter Look-up'!$E:$E,0)))</f>
        <v>Thaisarco</v>
      </c>
      <c r="D34" s="230"/>
      <c r="E34" s="182" t="str">
        <f ca="1">IF(ISERROR($V34),"",OFFSET('Smelter Look-up'!$D$4,$V34-4,0)&amp;"")</f>
        <v>THAILAND</v>
      </c>
      <c r="F34" s="182" t="str">
        <f ca="1">IF(ISERROR($V34),"",OFFSET('Smelter Look-up'!$E$4,$V34-4,0))</f>
        <v>CID001898</v>
      </c>
      <c r="G34" s="182" t="str">
        <f ca="1">IF(C34=$X$4,IF(ISERROR($V34),"Enter smelter details","RMI"),IF(ISERROR($V34),"",OFFSET('Smelter Look-up'!$F$4,$V34-4,0)))</f>
        <v>RMI</v>
      </c>
      <c r="H34" s="183">
        <f ca="1">IF(ISERROR($V34),"",OFFSET('Smelter Look-up'!$G$4,$V34-4,0))</f>
        <v>0</v>
      </c>
      <c r="I34" s="184" t="str">
        <f ca="1">IF(ISERROR($V34),"",OFFSET('Smelter Look-up'!$H$4,$V34-4,0))</f>
        <v>Amphur Muang</v>
      </c>
      <c r="J34" s="184" t="str">
        <f ca="1">IF(ISERROR($V34),"",OFFSET('Smelter Look-up'!$I$4,$V34-4,0))</f>
        <v>Phuket</v>
      </c>
      <c r="K34" s="224"/>
      <c r="L34" s="224"/>
      <c r="M34" s="224"/>
      <c r="N34" s="224"/>
      <c r="O34" s="224"/>
      <c r="P34" s="185"/>
      <c r="Q34" s="225"/>
      <c r="R34" s="182" t="str">
        <f ca="1">IF(ISERROR($V34),"",OFFSET('Smelter Look-up'!$C$4,$V34-4,0)&amp;"")</f>
        <v>Thaisarco</v>
      </c>
      <c r="S34" s="181" t="str">
        <f t="shared" ca="1" si="2"/>
        <v>TH</v>
      </c>
      <c r="T34" s="181" t="str">
        <f ca="1">IF(B34="","",IF(ISERROR(MATCH($J34,SorP!$B$1:$B$6226,0)),"",INDIRECT("'SorP'!$A$"&amp;MATCH($S34&amp;$J34,SorP!C:C,0))))</f>
        <v>TH-83</v>
      </c>
      <c r="U34" s="201"/>
      <c r="V34" s="226">
        <f ca="1">IF(C34="",NA(),IF(OR(C34="Smelter not listed",C34="Smelter not yet identified"),MATCH($B34&amp;$D34,'Smelter Look-up'!$J:$J,0),MATCH($B34&amp;$C34,'Smelter Look-up'!$J:$J,0)))</f>
        <v>521</v>
      </c>
      <c r="X34" s="227">
        <f t="shared" ca="1" si="3"/>
        <v>0</v>
      </c>
      <c r="AB34" s="228" t="str">
        <f t="shared" ca="1" si="4"/>
        <v>TinThaisarco</v>
      </c>
    </row>
    <row r="35" spans="1:28" s="227" customFormat="1" ht="76.5">
      <c r="A35" s="276" t="s">
        <v>720</v>
      </c>
      <c r="B35" s="182" t="str">
        <f ca="1">IF(LEN(A35)=0,"",INDEX('Smelter Look-up'!$A:$A,MATCH($A35,'Smelter Look-up'!$E:$E,0)))</f>
        <v>Gold</v>
      </c>
      <c r="C35" s="186" t="str">
        <f ca="1">IF(LEN(A35)=0,"",INDEX('Smelter Look-up'!$C:$C,MATCH($A35,'Smelter Look-up'!$E:$E,0)))</f>
        <v>United Precious Metal Refining, Inc.</v>
      </c>
      <c r="D35" s="230"/>
      <c r="E35" s="182" t="str">
        <f ca="1">IF(ISERROR($V35),"",OFFSET('Smelter Look-up'!$D$4,$V35-4,0)&amp;"")</f>
        <v>UNITED STATES OF AMERICA</v>
      </c>
      <c r="F35" s="182" t="str">
        <f ca="1">IF(ISERROR($V35),"",OFFSET('Smelter Look-up'!$E$4,$V35-4,0))</f>
        <v>CID001993</v>
      </c>
      <c r="G35" s="182" t="str">
        <f ca="1">IF(C35=$X$4,IF(ISERROR($V35),"Enter smelter details","RMI"),IF(ISERROR($V35),"",OFFSET('Smelter Look-up'!$F$4,$V35-4,0)))</f>
        <v>RMI</v>
      </c>
      <c r="H35" s="183">
        <f ca="1">IF(ISERROR($V35),"",OFFSET('Smelter Look-up'!$G$4,$V35-4,0))</f>
        <v>0</v>
      </c>
      <c r="I35" s="184" t="str">
        <f ca="1">IF(ISERROR($V35),"",OFFSET('Smelter Look-up'!$H$4,$V35-4,0))</f>
        <v>Alden</v>
      </c>
      <c r="J35" s="184" t="str">
        <f ca="1">IF(ISERROR($V35),"",OFFSET('Smelter Look-up'!$I$4,$V35-4,0))</f>
        <v>New York</v>
      </c>
      <c r="K35" s="224"/>
      <c r="L35" s="224"/>
      <c r="M35" s="224"/>
      <c r="N35" s="224"/>
      <c r="O35" s="224"/>
      <c r="P35" s="185"/>
      <c r="Q35" s="225"/>
      <c r="R35" s="182" t="str">
        <f ca="1">IF(ISERROR($V35),"",OFFSET('Smelter Look-up'!$C$4,$V35-4,0)&amp;"")</f>
        <v>United Precious Metal Refining, Inc.</v>
      </c>
      <c r="S35" s="181" t="str">
        <f t="shared" ca="1" si="2"/>
        <v>US</v>
      </c>
      <c r="T35" s="181" t="str">
        <f ca="1">IF(B35="","",IF(ISERROR(MATCH($J35,SorP!$B$1:$B$6226,0)),"",INDIRECT("'SorP'!$A$"&amp;MATCH($S35&amp;$J35,SorP!C:C,0))))</f>
        <v>US-NY</v>
      </c>
      <c r="U35" s="201"/>
      <c r="V35" s="226">
        <f ca="1">IF(C35="",NA(),IF(OR(C35="Smelter not listed",C35="Smelter not yet identified"),MATCH($B35&amp;$D35,'Smelter Look-up'!$J:$J,0),MATCH($B35&amp;$C35,'Smelter Look-up'!$J:$J,0)))</f>
        <v>303</v>
      </c>
      <c r="X35" s="227">
        <f t="shared" ca="1" si="3"/>
        <v>0</v>
      </c>
      <c r="AB35" s="228" t="str">
        <f t="shared" ca="1" si="4"/>
        <v>GoldUnited Precious Metal Refining, Inc.</v>
      </c>
    </row>
    <row r="36" spans="1:28" s="227" customFormat="1" ht="51">
      <c r="A36" s="276" t="s">
        <v>723</v>
      </c>
      <c r="B36" s="182" t="str">
        <f ca="1">IF(LEN(A36)=0,"",INDEX('Smelter Look-up'!$A:$A,MATCH($A36,'Smelter Look-up'!$E:$E,0)))</f>
        <v>Gold</v>
      </c>
      <c r="C36" s="186" t="str">
        <f ca="1">IF(LEN(A36)=0,"",INDEX('Smelter Look-up'!$C:$C,MATCH($A36,'Smelter Look-up'!$E:$E,0)))</f>
        <v>Yamakin Co., Ltd.</v>
      </c>
      <c r="D36" s="230"/>
      <c r="E36" s="182" t="str">
        <f ca="1">IF(ISERROR($V36),"",OFFSET('Smelter Look-up'!$D$4,$V36-4,0)&amp;"")</f>
        <v>JAPAN</v>
      </c>
      <c r="F36" s="182" t="str">
        <f ca="1">IF(ISERROR($V36),"",OFFSET('Smelter Look-up'!$E$4,$V36-4,0))</f>
        <v>CID002100</v>
      </c>
      <c r="G36" s="182" t="str">
        <f ca="1">IF(C36=$X$4,IF(ISERROR($V36),"Enter smelter details","RMI"),IF(ISERROR($V36),"",OFFSET('Smelter Look-up'!$F$4,$V36-4,0)))</f>
        <v>RMI</v>
      </c>
      <c r="H36" s="183">
        <f ca="1">IF(ISERROR($V36),"",OFFSET('Smelter Look-up'!$G$4,$V36-4,0))</f>
        <v>0</v>
      </c>
      <c r="I36" s="184" t="str">
        <f ca="1">IF(ISERROR($V36),"",OFFSET('Smelter Look-up'!$H$4,$V36-4,0))</f>
        <v>Konan</v>
      </c>
      <c r="J36" s="184" t="str">
        <f ca="1">IF(ISERROR($V36),"",OFFSET('Smelter Look-up'!$I$4,$V36-4,0))</f>
        <v>Kochi</v>
      </c>
      <c r="K36" s="224"/>
      <c r="L36" s="224"/>
      <c r="M36" s="224"/>
      <c r="N36" s="224"/>
      <c r="O36" s="224"/>
      <c r="P36" s="185"/>
      <c r="Q36" s="225"/>
      <c r="R36" s="182" t="str">
        <f ca="1">IF(ISERROR($V36),"",OFFSET('Smelter Look-up'!$C$4,$V36-4,0)&amp;"")</f>
        <v>Yamakin Co., Ltd.</v>
      </c>
      <c r="S36" s="181" t="str">
        <f t="shared" ca="1" si="2"/>
        <v>JP</v>
      </c>
      <c r="T36" s="181" t="str">
        <f ca="1">IF(B36="","",IF(ISERROR(MATCH($J36,SorP!$B$1:$B$6226,0)),"",INDIRECT("'SorP'!$A$"&amp;MATCH($S36&amp;$J36,SorP!C:C,0))))</f>
        <v>JP-39</v>
      </c>
      <c r="U36" s="201"/>
      <c r="V36" s="226">
        <f ca="1">IF(C36="",NA(),IF(OR(C36="Smelter not listed",C36="Smelter not yet identified"),MATCH($B36&amp;$D36,'Smelter Look-up'!$J:$J,0),MATCH($B36&amp;$C36,'Smelter Look-up'!$J:$J,0)))</f>
        <v>310</v>
      </c>
      <c r="X36" s="227">
        <f t="shared" ca="1" si="3"/>
        <v>0</v>
      </c>
      <c r="AB36" s="228" t="str">
        <f t="shared" ca="1" si="4"/>
        <v>GoldYamakin Co., Ltd.</v>
      </c>
    </row>
    <row r="37" spans="1:28" s="227" customFormat="1" ht="63.75">
      <c r="A37" s="276" t="s">
        <v>724</v>
      </c>
      <c r="B37" s="182" t="str">
        <f ca="1">IF(LEN(A37)=0,"",INDEX('Smelter Look-up'!$A:$A,MATCH($A37,'Smelter Look-up'!$E:$E,0)))</f>
        <v>Gold</v>
      </c>
      <c r="C37" s="186" t="str">
        <f ca="1">IF(LEN(A37)=0,"",INDEX('Smelter Look-up'!$C:$C,MATCH($A37,'Smelter Look-up'!$E:$E,0)))</f>
        <v>Yokohama Metal Co., Ltd.</v>
      </c>
      <c r="D37" s="230"/>
      <c r="E37" s="182" t="str">
        <f ca="1">IF(ISERROR($V37),"",OFFSET('Smelter Look-up'!$D$4,$V37-4,0)&amp;"")</f>
        <v>JAPAN</v>
      </c>
      <c r="F37" s="182" t="str">
        <f ca="1">IF(ISERROR($V37),"",OFFSET('Smelter Look-up'!$E$4,$V37-4,0))</f>
        <v>CID002129</v>
      </c>
      <c r="G37" s="182" t="str">
        <f ca="1">IF(C37=$X$4,IF(ISERROR($V37),"Enter smelter details","RMI"),IF(ISERROR($V37),"",OFFSET('Smelter Look-up'!$F$4,$V37-4,0)))</f>
        <v>RMI</v>
      </c>
      <c r="H37" s="183">
        <f ca="1">IF(ISERROR($V37),"",OFFSET('Smelter Look-up'!$G$4,$V37-4,0))</f>
        <v>0</v>
      </c>
      <c r="I37" s="184" t="str">
        <f ca="1">IF(ISERROR($V37),"",OFFSET('Smelter Look-up'!$H$4,$V37-4,0))</f>
        <v>Sagamihara</v>
      </c>
      <c r="J37" s="184" t="str">
        <f ca="1">IF(ISERROR($V37),"",OFFSET('Smelter Look-up'!$I$4,$V37-4,0))</f>
        <v>Kanagawa</v>
      </c>
      <c r="K37" s="224"/>
      <c r="L37" s="224"/>
      <c r="M37" s="224"/>
      <c r="N37" s="224"/>
      <c r="O37" s="224"/>
      <c r="P37" s="185"/>
      <c r="Q37" s="225"/>
      <c r="R37" s="182" t="str">
        <f ca="1">IF(ISERROR($V37),"",OFFSET('Smelter Look-up'!$C$4,$V37-4,0)&amp;"")</f>
        <v>Yokohama Metal Co., Ltd.</v>
      </c>
      <c r="S37" s="181" t="str">
        <f t="shared" ref="S37:S67" ca="1" si="5">IF(B37="","",IF(ISERROR(MATCH($E37,CL,0)),"Unknown",INDIRECT("'C'!$A$"&amp;MATCH($E37,CL,0)+1)))</f>
        <v>JP</v>
      </c>
      <c r="T37" s="181" t="str">
        <f ca="1">IF(B37="","",IF(ISERROR(MATCH($J37,SorP!$B$1:$B$6226,0)),"",INDIRECT("'SorP'!$A$"&amp;MATCH($S37&amp;$J37,SorP!C:C,0))))</f>
        <v>JP-14</v>
      </c>
      <c r="U37" s="201"/>
      <c r="V37" s="226">
        <f ca="1">IF(C37="",NA(),IF(OR(C37="Smelter not listed",C37="Smelter not yet identified"),MATCH($B37&amp;$D37,'Smelter Look-up'!$J:$J,0),MATCH($B37&amp;$C37,'Smelter Look-up'!$J:$J,0)))</f>
        <v>316</v>
      </c>
      <c r="X37" s="227">
        <f t="shared" ref="X37:X67" ca="1" si="6">IF(AND(C37="Smelter not listed",OR(LEN(D37)=0,LEN(E37)=0)),1,0)</f>
        <v>0</v>
      </c>
      <c r="AB37" s="228" t="str">
        <f t="shared" ref="AB37:AB67" ca="1" si="7">B37&amp;C37</f>
        <v>GoldYokohama Metal Co., Ltd.</v>
      </c>
    </row>
    <row r="38" spans="1:28" s="227" customFormat="1" ht="102">
      <c r="A38" s="276" t="s">
        <v>765</v>
      </c>
      <c r="B38" s="182" t="str">
        <f ca="1">IF(LEN(A38)=0,"",INDEX('Smelter Look-up'!$A:$A,MATCH($A38,'Smelter Look-up'!$E:$E,0)))</f>
        <v>Tin</v>
      </c>
      <c r="C38" s="186" t="str">
        <f ca="1">IF(LEN(A38)=0,"",INDEX('Smelter Look-up'!$C:$C,MATCH($A38,'Smelter Look-up'!$E:$E,0)))</f>
        <v>Yunnan Chengfeng Non-ferrous Metals Co., Ltd.</v>
      </c>
      <c r="D38" s="230"/>
      <c r="E38" s="182" t="str">
        <f ca="1">IF(ISERROR($V38),"",OFFSET('Smelter Look-up'!$D$4,$V38-4,0)&amp;"")</f>
        <v>CHINA</v>
      </c>
      <c r="F38" s="182" t="str">
        <f ca="1">IF(ISERROR($V38),"",OFFSET('Smelter Look-up'!$E$4,$V38-4,0))</f>
        <v>CID002158</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4"/>
      <c r="L38" s="224"/>
      <c r="M38" s="224"/>
      <c r="N38" s="224"/>
      <c r="O38" s="224"/>
      <c r="P38" s="185"/>
      <c r="Q38" s="225"/>
      <c r="R38" s="182" t="str">
        <f ca="1">IF(ISERROR($V38),"",OFFSET('Smelter Look-up'!$C$4,$V38-4,0)&amp;"")</f>
        <v>Yunnan Chengfeng Non-ferrous Metals Co., Ltd.</v>
      </c>
      <c r="S38" s="181" t="str">
        <f t="shared" ca="1" si="5"/>
        <v>CN</v>
      </c>
      <c r="T38" s="181" t="str">
        <f ca="1">IF(B38="","",IF(ISERROR(MATCH($J38,SorP!$B$1:$B$6226,0)),"",INDIRECT("'SorP'!$A$"&amp;MATCH($S38&amp;$J38,SorP!C:C,0))))</f>
        <v>CN-YN</v>
      </c>
      <c r="U38" s="201"/>
      <c r="V38" s="226">
        <f ca="1">IF(C38="",NA(),IF(OR(C38="Smelter not listed",C38="Smelter not yet identified"),MATCH($B38&amp;$D38,'Smelter Look-up'!$J:$J,0),MATCH($B38&amp;$C38,'Smelter Look-up'!$J:$J,0)))</f>
        <v>539</v>
      </c>
      <c r="X38" s="227">
        <f t="shared" ca="1" si="6"/>
        <v>0</v>
      </c>
      <c r="AB38" s="228" t="str">
        <f t="shared" ca="1" si="7"/>
        <v>TinYunnan Chengfeng Non-ferrous Metals Co., Ltd.</v>
      </c>
    </row>
    <row r="39" spans="1:28" s="227" customFormat="1" ht="76.5">
      <c r="A39" s="276" t="s">
        <v>131</v>
      </c>
      <c r="B39" s="182" t="str">
        <f ca="1">IF(LEN(A39)=0,"",INDEX('Smelter Look-up'!$A:$A,MATCH($A39,'Smelter Look-up'!$E:$E,0)))</f>
        <v>Tin</v>
      </c>
      <c r="C39" s="186" t="str">
        <f ca="1">IF(LEN(A39)=0,"",INDEX('Smelter Look-up'!$C:$C,MATCH($A39,'Smelter Look-up'!$E:$E,0)))</f>
        <v>Magnu's Minerais Metais e Ligas Ltda.</v>
      </c>
      <c r="D39" s="230"/>
      <c r="E39" s="182" t="str">
        <f ca="1">IF(ISERROR($V39),"",OFFSET('Smelter Look-up'!$D$4,$V39-4,0)&amp;"")</f>
        <v>BRAZIL</v>
      </c>
      <c r="F39" s="182" t="str">
        <f ca="1">IF(ISERROR($V39),"",OFFSET('Smelter Look-up'!$E$4,$V39-4,0))</f>
        <v>CID002468</v>
      </c>
      <c r="G39" s="182" t="str">
        <f ca="1">IF(C39=$X$4,IF(ISERROR($V39),"Enter smelter details","RMI"),IF(ISERROR($V39),"",OFFSET('Smelter Look-up'!$F$4,$V39-4,0)))</f>
        <v>RMI</v>
      </c>
      <c r="H39" s="183">
        <f ca="1">IF(ISERROR($V39),"",OFFSET('Smelter Look-up'!$G$4,$V39-4,0))</f>
        <v>0</v>
      </c>
      <c r="I39" s="184" t="str">
        <f ca="1">IF(ISERROR($V39),"",OFFSET('Smelter Look-up'!$H$4,$V39-4,0))</f>
        <v>São João del Rei</v>
      </c>
      <c r="J39" s="184" t="str">
        <f ca="1">IF(ISERROR($V39),"",OFFSET('Smelter Look-up'!$I$4,$V39-4,0))</f>
        <v>Minas Gerais</v>
      </c>
      <c r="K39" s="224"/>
      <c r="L39" s="224"/>
      <c r="M39" s="224"/>
      <c r="N39" s="224"/>
      <c r="O39" s="224"/>
      <c r="P39" s="185"/>
      <c r="Q39" s="225"/>
      <c r="R39" s="182" t="str">
        <f ca="1">IF(ISERROR($V39),"",OFFSET('Smelter Look-up'!$C$4,$V39-4,0)&amp;"")</f>
        <v>Magnu's Minerais Metais e Ligas Ltda.</v>
      </c>
      <c r="S39" s="181" t="str">
        <f t="shared" ca="1" si="5"/>
        <v>BR</v>
      </c>
      <c r="T39" s="181" t="str">
        <f ca="1">IF(B39="","",IF(ISERROR(MATCH($J39,SorP!$B$1:$B$6226,0)),"",INDIRECT("'SorP'!$A$"&amp;MATCH($S39&amp;$J39,SorP!C:C,0))))</f>
        <v>BR-MG</v>
      </c>
      <c r="U39" s="201"/>
      <c r="V39" s="226">
        <f ca="1">IF(C39="",NA(),IF(OR(C39="Smelter not listed",C39="Smelter not yet identified"),MATCH($B39&amp;$D39,'Smelter Look-up'!$J:$J,0),MATCH($B39&amp;$C39,'Smelter Look-up'!$J:$J,0)))</f>
        <v>467</v>
      </c>
      <c r="X39" s="227">
        <f t="shared" ca="1" si="6"/>
        <v>0</v>
      </c>
      <c r="AB39" s="228" t="str">
        <f t="shared" ca="1" si="7"/>
        <v>TinMagnu's Minerais Metais e Ligas Ltda.</v>
      </c>
    </row>
    <row r="40" spans="1:28" s="227" customFormat="1" ht="63.75">
      <c r="A40" s="276" t="s">
        <v>1368</v>
      </c>
      <c r="B40" s="182" t="str">
        <f ca="1">IF(LEN(A40)=0,"",INDEX('Smelter Look-up'!$A:$A,MATCH($A40,'Smelter Look-up'!$E:$E,0)))</f>
        <v>Tin</v>
      </c>
      <c r="C40" s="186" t="str">
        <f ca="1">IF(LEN(A40)=0,"",INDEX('Smelter Look-up'!$C:$C,MATCH($A40,'Smelter Look-up'!$E:$E,0)))</f>
        <v>PT ATD Makmur Mandiri Jaya</v>
      </c>
      <c r="D40" s="230"/>
      <c r="E40" s="182" t="str">
        <f ca="1">IF(ISERROR($V40),"",OFFSET('Smelter Look-up'!$D$4,$V40-4,0)&amp;"")</f>
        <v>INDONESIA</v>
      </c>
      <c r="F40" s="182" t="str">
        <f ca="1">IF(ISERROR($V40),"",OFFSET('Smelter Look-up'!$E$4,$V40-4,0))</f>
        <v>CID002503</v>
      </c>
      <c r="G40" s="182" t="str">
        <f ca="1">IF(C40=$X$4,IF(ISERROR($V40),"Enter smelter details","RMI"),IF(ISERROR($V40),"",OFFSET('Smelter Look-up'!$F$4,$V40-4,0)))</f>
        <v>RMI</v>
      </c>
      <c r="H40" s="183">
        <f ca="1">IF(ISERROR($V40),"",OFFSET('Smelter Look-up'!$G$4,$V40-4,0))</f>
        <v>0</v>
      </c>
      <c r="I40" s="184" t="str">
        <f ca="1">IF(ISERROR($V40),"",OFFSET('Smelter Look-up'!$H$4,$V40-4,0))</f>
        <v>Sungailiat</v>
      </c>
      <c r="J40" s="184" t="str">
        <f ca="1">IF(ISERROR($V40),"",OFFSET('Smelter Look-up'!$I$4,$V40-4,0))</f>
        <v>Kepulauan Bangka Belitung</v>
      </c>
      <c r="K40" s="224"/>
      <c r="L40" s="224"/>
      <c r="M40" s="224"/>
      <c r="N40" s="224"/>
      <c r="O40" s="224"/>
      <c r="P40" s="185"/>
      <c r="Q40" s="225"/>
      <c r="R40" s="182" t="str">
        <f ca="1">IF(ISERROR($V40),"",OFFSET('Smelter Look-up'!$C$4,$V40-4,0)&amp;"")</f>
        <v>PT ATD Makmur Mandiri Jaya</v>
      </c>
      <c r="S40" s="181" t="str">
        <f t="shared" ca="1" si="5"/>
        <v>ID</v>
      </c>
      <c r="T40" s="181" t="str">
        <f ca="1">IF(B40="","",IF(ISERROR(MATCH($J40,SorP!$B$1:$B$6226,0)),"",INDIRECT("'SorP'!$A$"&amp;MATCH($S40&amp;$J40,SorP!C:C,0))))</f>
        <v>ID-BB</v>
      </c>
      <c r="U40" s="201"/>
      <c r="V40" s="226">
        <f ca="1">IF(C40="",NA(),IF(OR(C40="Smelter not listed",C40="Smelter not yet identified"),MATCH($B40&amp;$D40,'Smelter Look-up'!$J:$J,0),MATCH($B40&amp;$C40,'Smelter Look-up'!$J:$J,0)))</f>
        <v>499</v>
      </c>
      <c r="X40" s="227">
        <f t="shared" ca="1" si="6"/>
        <v>0</v>
      </c>
      <c r="AB40" s="228" t="str">
        <f t="shared" ca="1" si="7"/>
        <v>TinPT ATD Makmur Mandiri Jaya</v>
      </c>
    </row>
    <row r="41" spans="1:28" s="227" customFormat="1" ht="63.75">
      <c r="A41" s="276" t="s">
        <v>1366</v>
      </c>
      <c r="B41" s="182" t="str">
        <f ca="1">IF(LEN(A41)=0,"",INDEX('Smelter Look-up'!$A:$A,MATCH($A41,'Smelter Look-up'!$E:$E,0)))</f>
        <v>Tin</v>
      </c>
      <c r="C41" s="186" t="str">
        <f ca="1">IF(LEN(A41)=0,"",INDEX('Smelter Look-up'!$C:$C,MATCH($A41,'Smelter Look-up'!$E:$E,0)))</f>
        <v>O.M. Manufacturing Philippines, Inc.</v>
      </c>
      <c r="D41" s="230"/>
      <c r="E41" s="182" t="str">
        <f ca="1">IF(ISERROR($V41),"",OFFSET('Smelter Look-up'!$D$4,$V41-4,0)&amp;"")</f>
        <v>PHILIPPINES</v>
      </c>
      <c r="F41" s="182" t="str">
        <f ca="1">IF(ISERROR($V41),"",OFFSET('Smelter Look-up'!$E$4,$V41-4,0))</f>
        <v>CID002517</v>
      </c>
      <c r="G41" s="182" t="str">
        <f ca="1">IF(C41=$X$4,IF(ISERROR($V41),"Enter smelter details","RMI"),IF(ISERROR($V41),"",OFFSET('Smelter Look-up'!$F$4,$V41-4,0)))</f>
        <v>RMI</v>
      </c>
      <c r="H41" s="183">
        <f ca="1">IF(ISERROR($V41),"",OFFSET('Smelter Look-up'!$G$4,$V41-4,0))</f>
        <v>0</v>
      </c>
      <c r="I41" s="184" t="str">
        <f ca="1">IF(ISERROR($V41),"",OFFSET('Smelter Look-up'!$H$4,$V41-4,0))</f>
        <v>Rosario</v>
      </c>
      <c r="J41" s="184" t="str">
        <f ca="1">IF(ISERROR($V41),"",OFFSET('Smelter Look-up'!$I$4,$V41-4,0))</f>
        <v>Cavite</v>
      </c>
      <c r="K41" s="224"/>
      <c r="L41" s="224"/>
      <c r="M41" s="224"/>
      <c r="N41" s="224"/>
      <c r="O41" s="224"/>
      <c r="P41" s="185"/>
      <c r="Q41" s="225"/>
      <c r="R41" s="182" t="str">
        <f ca="1">IF(ISERROR($V41),"",OFFSET('Smelter Look-up'!$C$4,$V41-4,0)&amp;"")</f>
        <v>O.M. Manufacturing Philippines, Inc.</v>
      </c>
      <c r="S41" s="181" t="str">
        <f t="shared" ca="1" si="5"/>
        <v>PH</v>
      </c>
      <c r="T41" s="181" t="str">
        <f ca="1">IF(B41="","",IF(ISERROR(MATCH($J41,SorP!$B$1:$B$6226,0)),"",INDIRECT("'SorP'!$A$"&amp;MATCH($S41&amp;$J41,SorP!C:C,0))))</f>
        <v>PH-CAV</v>
      </c>
      <c r="U41" s="201"/>
      <c r="V41" s="226">
        <f ca="1">IF(C41="",NA(),IF(OR(C41="Smelter not listed",C41="Smelter not yet identified"),MATCH($B41&amp;$D41,'Smelter Look-up'!$J:$J,0),MATCH($B41&amp;$C41,'Smelter Look-up'!$J:$J,0)))</f>
        <v>491</v>
      </c>
      <c r="X41" s="227">
        <f t="shared" ca="1" si="6"/>
        <v>0</v>
      </c>
      <c r="AB41" s="228" t="str">
        <f t="shared" ca="1" si="7"/>
        <v>TinO.M. Manufacturing Philippines, Inc.</v>
      </c>
    </row>
    <row r="42" spans="1:28" s="227" customFormat="1" ht="51">
      <c r="A42" s="276" t="s">
        <v>2268</v>
      </c>
      <c r="B42" s="182" t="str">
        <f ca="1">IF(LEN(A42)=0,"",INDEX('Smelter Look-up'!$A:$A,MATCH($A42,'Smelter Look-up'!$E:$E,0)))</f>
        <v>Gold</v>
      </c>
      <c r="C42" s="186" t="str">
        <f ca="1">IF(LEN(A42)=0,"",INDEX('Smelter Look-up'!$C:$C,MATCH($A42,'Smelter Look-up'!$E:$E,0)))</f>
        <v>REMONDIS PMR B.V.</v>
      </c>
      <c r="D42" s="230"/>
      <c r="E42" s="182" t="str">
        <f ca="1">IF(ISERROR($V42),"",OFFSET('Smelter Look-up'!$D$4,$V42-4,0)&amp;"")</f>
        <v>NETHERLANDS</v>
      </c>
      <c r="F42" s="182" t="str">
        <f ca="1">IF(ISERROR($V42),"",OFFSET('Smelter Look-up'!$E$4,$V42-4,0))</f>
        <v>CID002582</v>
      </c>
      <c r="G42" s="182" t="str">
        <f ca="1">IF(C42=$X$4,IF(ISERROR($V42),"Enter smelter details","RMI"),IF(ISERROR($V42),"",OFFSET('Smelter Look-up'!$F$4,$V42-4,0)))</f>
        <v>RMI</v>
      </c>
      <c r="H42" s="183">
        <f ca="1">IF(ISERROR($V42),"",OFFSET('Smelter Look-up'!$G$4,$V42-4,0))</f>
        <v>0</v>
      </c>
      <c r="I42" s="184" t="str">
        <f ca="1">IF(ISERROR($V42),"",OFFSET('Smelter Look-up'!$H$4,$V42-4,0))</f>
        <v>Moerdijk</v>
      </c>
      <c r="J42" s="184" t="str">
        <f ca="1">IF(ISERROR($V42),"",OFFSET('Smelter Look-up'!$I$4,$V42-4,0))</f>
        <v>Noord-Brabant</v>
      </c>
      <c r="K42" s="224"/>
      <c r="L42" s="224"/>
      <c r="M42" s="224"/>
      <c r="N42" s="224"/>
      <c r="O42" s="224"/>
      <c r="P42" s="185"/>
      <c r="Q42" s="225"/>
      <c r="R42" s="182" t="str">
        <f ca="1">IF(ISERROR($V42),"",OFFSET('Smelter Look-up'!$C$4,$V42-4,0)&amp;"")</f>
        <v>REMONDIS PMR B.V.</v>
      </c>
      <c r="S42" s="181" t="str">
        <f t="shared" ca="1" si="5"/>
        <v>NL</v>
      </c>
      <c r="T42" s="181" t="str">
        <f ca="1">IF(B42="","",IF(ISERROR(MATCH($J42,SorP!$B$1:$B$6226,0)),"",INDIRECT("'SorP'!$A$"&amp;MATCH($S42&amp;$J42,SorP!C:C,0))))</f>
        <v>NL-NB</v>
      </c>
      <c r="U42" s="201"/>
      <c r="V42" s="226">
        <f ca="1">IF(C42="",NA(),IF(OR(C42="Smelter not listed",C42="Smelter not yet identified"),MATCH($B42&amp;$D42,'Smelter Look-up'!$J:$J,0),MATCH($B42&amp;$C42,'Smelter Look-up'!$J:$J,0)))</f>
        <v>228</v>
      </c>
      <c r="X42" s="227">
        <f t="shared" ca="1" si="6"/>
        <v>0</v>
      </c>
      <c r="AB42" s="228" t="str">
        <f t="shared" ca="1" si="7"/>
        <v>GoldREMONDIS PMR B.V.</v>
      </c>
    </row>
    <row r="43" spans="1:28" s="227" customFormat="1" ht="51">
      <c r="A43" s="276" t="s">
        <v>1678</v>
      </c>
      <c r="B43" s="182" t="str">
        <f ca="1">IF(LEN(A43)=0,"",INDEX('Smelter Look-up'!$A:$A,MATCH($A43,'Smelter Look-up'!$E:$E,0)))</f>
        <v>Gold</v>
      </c>
      <c r="C43" s="186" t="str">
        <f ca="1">IF(LEN(A43)=0,"",INDEX('Smelter Look-up'!$C:$C,MATCH($A43,'Smelter Look-up'!$E:$E,0)))</f>
        <v>Korea Zinc Co., Ltd.</v>
      </c>
      <c r="D43" s="230"/>
      <c r="E43" s="182" t="str">
        <f ca="1">IF(ISERROR($V43),"",OFFSET('Smelter Look-up'!$D$4,$V43-4,0)&amp;"")</f>
        <v>KOREA, REPUBLIC OF</v>
      </c>
      <c r="F43" s="182" t="str">
        <f ca="1">IF(ISERROR($V43),"",OFFSET('Smelter Look-up'!$E$4,$V43-4,0))</f>
        <v>CID002605</v>
      </c>
      <c r="G43" s="182" t="str">
        <f ca="1">IF(C43=$X$4,IF(ISERROR($V43),"Enter smelter details","RMI"),IF(ISERROR($V43),"",OFFSET('Smelter Look-up'!$F$4,$V43-4,0)))</f>
        <v>RMI</v>
      </c>
      <c r="H43" s="183">
        <f ca="1">IF(ISERROR($V43),"",OFFSET('Smelter Look-up'!$G$4,$V43-4,0))</f>
        <v>0</v>
      </c>
      <c r="I43" s="184" t="str">
        <f ca="1">IF(ISERROR($V43),"",OFFSET('Smelter Look-up'!$H$4,$V43-4,0))</f>
        <v>Seoul</v>
      </c>
      <c r="J43" s="184" t="str">
        <f ca="1">IF(ISERROR($V43),"",OFFSET('Smelter Look-up'!$I$4,$V43-4,0))</f>
        <v>Seoul-teukbyeolsi</v>
      </c>
      <c r="K43" s="224"/>
      <c r="L43" s="224"/>
      <c r="M43" s="224"/>
      <c r="N43" s="224"/>
      <c r="O43" s="224"/>
      <c r="P43" s="185"/>
      <c r="Q43" s="225"/>
      <c r="R43" s="182" t="str">
        <f ca="1">IF(ISERROR($V43),"",OFFSET('Smelter Look-up'!$C$4,$V43-4,0)&amp;"")</f>
        <v>Korea Zinc Co., Ltd.</v>
      </c>
      <c r="S43" s="181" t="str">
        <f t="shared" ca="1" si="5"/>
        <v>KR</v>
      </c>
      <c r="T43" s="181" t="str">
        <f ca="1">IF(B43="","",IF(ISERROR(MATCH($J43,SorP!$B$1:$B$6226,0)),"",INDIRECT("'SorP'!$A$"&amp;MATCH($S43&amp;$J43,SorP!C:C,0))))</f>
        <v>KR-11</v>
      </c>
      <c r="U43" s="201"/>
      <c r="V43" s="226">
        <f ca="1">IF(C43="",NA(),IF(OR(C43="Smelter not listed",C43="Smelter not yet identified"),MATCH($B43&amp;$D43,'Smelter Look-up'!$J:$J,0),MATCH($B43&amp;$C43,'Smelter Look-up'!$J:$J,0)))</f>
        <v>150</v>
      </c>
      <c r="X43" s="227">
        <f t="shared" ca="1" si="6"/>
        <v>0</v>
      </c>
      <c r="AB43" s="228" t="str">
        <f t="shared" ca="1" si="7"/>
        <v>GoldKorea Zinc Co., Ltd.</v>
      </c>
    </row>
    <row r="44" spans="1:28" s="227" customFormat="1" ht="76.5">
      <c r="A44" s="276" t="s">
        <v>1771</v>
      </c>
      <c r="B44" s="182" t="str">
        <f ca="1">IF(LEN(A44)=0,"",INDEX('Smelter Look-up'!$A:$A,MATCH($A44,'Smelter Look-up'!$E:$E,0)))</f>
        <v>Tin</v>
      </c>
      <c r="C44" s="186" t="str">
        <f ca="1">IF(LEN(A44)=0,"",INDEX('Smelter Look-up'!$C:$C,MATCH($A44,'Smelter Look-up'!$E:$E,0)))</f>
        <v>Resind Industria e Comercio Ltda.</v>
      </c>
      <c r="D44" s="230"/>
      <c r="E44" s="182" t="str">
        <f ca="1">IF(ISERROR($V44),"",OFFSET('Smelter Look-up'!$D$4,$V44-4,0)&amp;"")</f>
        <v>BRAZIL</v>
      </c>
      <c r="F44" s="182" t="str">
        <f ca="1">IF(ISERROR($V44),"",OFFSET('Smelter Look-up'!$E$4,$V44-4,0))</f>
        <v>CID002706</v>
      </c>
      <c r="G44" s="182" t="str">
        <f ca="1">IF(C44=$X$4,IF(ISERROR($V44),"Enter smelter details","RMI"),IF(ISERROR($V44),"",OFFSET('Smelter Look-up'!$F$4,$V44-4,0)))</f>
        <v>RMI</v>
      </c>
      <c r="H44" s="183">
        <f ca="1">IF(ISERROR($V44),"",OFFSET('Smelter Look-up'!$G$4,$V44-4,0))</f>
        <v>0</v>
      </c>
      <c r="I44" s="184" t="str">
        <f ca="1">IF(ISERROR($V44),"",OFFSET('Smelter Look-up'!$H$4,$V44-4,0))</f>
        <v>São João del Rei</v>
      </c>
      <c r="J44" s="184" t="str">
        <f ca="1">IF(ISERROR($V44),"",OFFSET('Smelter Look-up'!$I$4,$V44-4,0))</f>
        <v>Minas gerais</v>
      </c>
      <c r="K44" s="224"/>
      <c r="L44" s="224"/>
      <c r="M44" s="224"/>
      <c r="N44" s="224"/>
      <c r="O44" s="224"/>
      <c r="P44" s="185"/>
      <c r="Q44" s="225"/>
      <c r="R44" s="182" t="str">
        <f ca="1">IF(ISERROR($V44),"",OFFSET('Smelter Look-up'!$C$4,$V44-4,0)&amp;"")</f>
        <v>Resind Industria e Comercio Ltda.</v>
      </c>
      <c r="S44" s="181" t="str">
        <f t="shared" ca="1" si="5"/>
        <v>BR</v>
      </c>
      <c r="T44" s="181" t="str">
        <f ca="1">IF(B44="","",IF(ISERROR(MATCH($J44,SorP!$B$1:$B$6226,0)),"",INDIRECT("'SorP'!$A$"&amp;MATCH($S44&amp;$J44,SorP!C:C,0))))</f>
        <v>BR-MG</v>
      </c>
      <c r="U44" s="201"/>
      <c r="V44" s="226">
        <f ca="1">IF(C44="",NA(),IF(OR(C44="Smelter not listed",C44="Smelter not yet identified"),MATCH($B44&amp;$D44,'Smelter Look-up'!$J:$J,0),MATCH($B44&amp;$C44,'Smelter Look-up'!$J:$J,0)))</f>
        <v>512</v>
      </c>
      <c r="X44" s="227">
        <f t="shared" ca="1" si="6"/>
        <v>0</v>
      </c>
      <c r="AB44" s="228" t="str">
        <f t="shared" ca="1" si="7"/>
        <v>TinResind Industria e Comercio Ltda.</v>
      </c>
    </row>
    <row r="45" spans="1:28" s="227" customFormat="1" ht="38.25">
      <c r="A45" s="276" t="s">
        <v>1772</v>
      </c>
      <c r="B45" s="182" t="str">
        <f ca="1">IF(LEN(A45)=0,"",INDEX('Smelter Look-up'!$A:$A,MATCH($A45,'Smelter Look-up'!$E:$E,0)))</f>
        <v>Tin</v>
      </c>
      <c r="C45" s="186" t="str">
        <f ca="1">IF(LEN(A45)=0,"",INDEX('Smelter Look-up'!$C:$C,MATCH($A45,'Smelter Look-up'!$E:$E,0)))</f>
        <v>Aurubis Beerse</v>
      </c>
      <c r="D45" s="230"/>
      <c r="E45" s="182" t="str">
        <f ca="1">IF(ISERROR($V45),"",OFFSET('Smelter Look-up'!$D$4,$V45-4,0)&amp;"")</f>
        <v>BELGIUM</v>
      </c>
      <c r="F45" s="182" t="str">
        <f ca="1">IF(ISERROR($V45),"",OFFSET('Smelter Look-up'!$E$4,$V45-4,0))</f>
        <v>CID002773</v>
      </c>
      <c r="G45" s="182" t="str">
        <f ca="1">IF(C45=$X$4,IF(ISERROR($V45),"Enter smelter details","RMI"),IF(ISERROR($V45),"",OFFSET('Smelter Look-up'!$F$4,$V45-4,0)))</f>
        <v>RMI</v>
      </c>
      <c r="H45" s="183">
        <f ca="1">IF(ISERROR($V45),"",OFFSET('Smelter Look-up'!$G$4,$V45-4,0))</f>
        <v>0</v>
      </c>
      <c r="I45" s="184" t="str">
        <f ca="1">IF(ISERROR($V45),"",OFFSET('Smelter Look-up'!$H$4,$V45-4,0))</f>
        <v>Beerse</v>
      </c>
      <c r="J45" s="184" t="str">
        <f ca="1">IF(ISERROR($V45),"",OFFSET('Smelter Look-up'!$I$4,$V45-4,0))</f>
        <v>Antwerpen</v>
      </c>
      <c r="K45" s="224"/>
      <c r="L45" s="224"/>
      <c r="M45" s="224"/>
      <c r="N45" s="224"/>
      <c r="O45" s="224"/>
      <c r="P45" s="185"/>
      <c r="Q45" s="225"/>
      <c r="R45" s="182" t="str">
        <f ca="1">IF(ISERROR($V45),"",OFFSET('Smelter Look-up'!$C$4,$V45-4,0)&amp;"")</f>
        <v>Aurubis Beerse</v>
      </c>
      <c r="S45" s="181" t="str">
        <f t="shared" ca="1" si="5"/>
        <v>BE</v>
      </c>
      <c r="T45" s="181" t="str">
        <f ca="1">IF(B45="","",IF(ISERROR(MATCH($J45,SorP!$B$1:$B$6226,0)),"",INDIRECT("'SorP'!$A$"&amp;MATCH($S45&amp;$J45,SorP!C:C,0))))</f>
        <v>BE-VAN</v>
      </c>
      <c r="U45" s="201"/>
      <c r="V45" s="226">
        <f ca="1">IF(C45="",NA(),IF(OR(C45="Smelter not listed",C45="Smelter not yet identified"),MATCH($B45&amp;$D45,'Smelter Look-up'!$J:$J,0),MATCH($B45&amp;$C45,'Smelter Look-up'!$J:$J,0)))</f>
        <v>404</v>
      </c>
      <c r="X45" s="227">
        <f t="shared" ca="1" si="6"/>
        <v>0</v>
      </c>
      <c r="AB45" s="228" t="str">
        <f t="shared" ca="1" si="7"/>
        <v>TinAurubis Beerse</v>
      </c>
    </row>
    <row r="46" spans="1:28" s="227" customFormat="1" ht="38.25">
      <c r="A46" s="276" t="s">
        <v>1774</v>
      </c>
      <c r="B46" s="182" t="str">
        <f ca="1">IF(LEN(A46)=0,"",INDEX('Smelter Look-up'!$A:$A,MATCH($A46,'Smelter Look-up'!$E:$E,0)))</f>
        <v>Tin</v>
      </c>
      <c r="C46" s="186" t="str">
        <f ca="1">IF(LEN(A46)=0,"",INDEX('Smelter Look-up'!$C:$C,MATCH($A46,'Smelter Look-up'!$E:$E,0)))</f>
        <v>Aurubis Berango</v>
      </c>
      <c r="D46" s="230"/>
      <c r="E46" s="182" t="str">
        <f ca="1">IF(ISERROR($V46),"",OFFSET('Smelter Look-up'!$D$4,$V46-4,0)&amp;"")</f>
        <v>SPAIN</v>
      </c>
      <c r="F46" s="182" t="str">
        <f ca="1">IF(ISERROR($V46),"",OFFSET('Smelter Look-up'!$E$4,$V46-4,0))</f>
        <v>CID002774</v>
      </c>
      <c r="G46" s="182" t="str">
        <f ca="1">IF(C46=$X$4,IF(ISERROR($V46),"Enter smelter details","RMI"),IF(ISERROR($V46),"",OFFSET('Smelter Look-up'!$F$4,$V46-4,0)))</f>
        <v>RMI</v>
      </c>
      <c r="H46" s="183">
        <f ca="1">IF(ISERROR($V46),"",OFFSET('Smelter Look-up'!$G$4,$V46-4,0))</f>
        <v>0</v>
      </c>
      <c r="I46" s="184" t="str">
        <f ca="1">IF(ISERROR($V46),"",OFFSET('Smelter Look-up'!$H$4,$V46-4,0))</f>
        <v>Berango</v>
      </c>
      <c r="J46" s="184" t="str">
        <f ca="1">IF(ISERROR($V46),"",OFFSET('Smelter Look-up'!$I$4,$V46-4,0))</f>
        <v>Bizkaia</v>
      </c>
      <c r="K46" s="224"/>
      <c r="L46" s="224"/>
      <c r="M46" s="224"/>
      <c r="N46" s="224"/>
      <c r="O46" s="224"/>
      <c r="P46" s="185"/>
      <c r="Q46" s="225"/>
      <c r="R46" s="182" t="str">
        <f ca="1">IF(ISERROR($V46),"",OFFSET('Smelter Look-up'!$C$4,$V46-4,0)&amp;"")</f>
        <v>Aurubis Berango</v>
      </c>
      <c r="S46" s="181" t="str">
        <f t="shared" ca="1" si="5"/>
        <v>ES</v>
      </c>
      <c r="T46" s="181" t="str">
        <f ca="1">IF(B46="","",IF(ISERROR(MATCH($J46,SorP!$B$1:$B$6226,0)),"",INDIRECT("'SorP'!$A$"&amp;MATCH($S46&amp;$J46,SorP!C:C,0))))</f>
        <v>ES-BI</v>
      </c>
      <c r="U46" s="201"/>
      <c r="V46" s="226">
        <f ca="1">IF(C46="",NA(),IF(OR(C46="Smelter not listed",C46="Smelter not yet identified"),MATCH($B46&amp;$D46,'Smelter Look-up'!$J:$J,0),MATCH($B46&amp;$C46,'Smelter Look-up'!$J:$J,0)))</f>
        <v>405</v>
      </c>
      <c r="X46" s="227">
        <f t="shared" ca="1" si="6"/>
        <v>0</v>
      </c>
      <c r="AB46" s="228" t="str">
        <f t="shared" ca="1" si="7"/>
        <v>TinAurubis Berango</v>
      </c>
    </row>
    <row r="47" spans="1:28" s="227" customFormat="1" ht="63.75">
      <c r="A47" s="276" t="s">
        <v>2404</v>
      </c>
      <c r="B47" s="182" t="str">
        <f ca="1">IF(LEN(A47)=0,"",INDEX('Smelter Look-up'!$A:$A,MATCH($A47,'Smelter Look-up'!$E:$E,0)))</f>
        <v>Gold</v>
      </c>
      <c r="C47" s="186" t="str">
        <f ca="1">IF(LEN(A47)=0,"",INDEX('Smelter Look-up'!$C:$C,MATCH($A47,'Smelter Look-up'!$E:$E,0)))</f>
        <v>SungEel HiMetal Co., Ltd.</v>
      </c>
      <c r="D47" s="230"/>
      <c r="E47" s="182" t="str">
        <f ca="1">IF(ISERROR($V47),"",OFFSET('Smelter Look-up'!$D$4,$V47-4,0)&amp;"")</f>
        <v>KOREA, REPUBLIC OF</v>
      </c>
      <c r="F47" s="182" t="str">
        <f ca="1">IF(ISERROR($V47),"",OFFSET('Smelter Look-up'!$E$4,$V47-4,0))</f>
        <v>CID002918</v>
      </c>
      <c r="G47" s="182" t="str">
        <f ca="1">IF(C47=$X$4,IF(ISERROR($V47),"Enter smelter details","RMI"),IF(ISERROR($V47),"",OFFSET('Smelter Look-up'!$F$4,$V47-4,0)))</f>
        <v>RMI</v>
      </c>
      <c r="H47" s="183">
        <f ca="1">IF(ISERROR($V47),"",OFFSET('Smelter Look-up'!$G$4,$V47-4,0))</f>
        <v>0</v>
      </c>
      <c r="I47" s="184" t="str">
        <f ca="1">IF(ISERROR($V47),"",OFFSET('Smelter Look-up'!$H$4,$V47-4,0))</f>
        <v>Gunsan-si</v>
      </c>
      <c r="J47" s="184" t="str">
        <f ca="1">IF(ISERROR($V47),"",OFFSET('Smelter Look-up'!$I$4,$V47-4,0))</f>
        <v>Jeollabuk-do</v>
      </c>
      <c r="K47" s="224"/>
      <c r="L47" s="224"/>
      <c r="M47" s="224"/>
      <c r="N47" s="224"/>
      <c r="O47" s="224"/>
      <c r="P47" s="185"/>
      <c r="Q47" s="225"/>
      <c r="R47" s="182" t="str">
        <f ca="1">IF(ISERROR($V47),"",OFFSET('Smelter Look-up'!$C$4,$V47-4,0)&amp;"")</f>
        <v>SungEel HiMetal Co., Ltd.</v>
      </c>
      <c r="S47" s="181" t="str">
        <f t="shared" ca="1" si="5"/>
        <v>KR</v>
      </c>
      <c r="T47" s="181" t="str">
        <f ca="1">IF(B47="","",IF(ISERROR(MATCH($J47,SorP!$B$1:$B$6226,0)),"",INDIRECT("'SorP'!$A$"&amp;MATCH($S47&amp;$J47,SorP!C:C,0))))</f>
        <v>KR-45</v>
      </c>
      <c r="U47" s="201"/>
      <c r="V47" s="226">
        <f ca="1">IF(C47="",NA(),IF(OR(C47="Smelter not listed",C47="Smelter not yet identified"),MATCH($B47&amp;$D47,'Smelter Look-up'!$J:$J,0),MATCH($B47&amp;$C47,'Smelter Look-up'!$J:$J,0)))</f>
        <v>275</v>
      </c>
      <c r="X47" s="227">
        <f t="shared" ca="1" si="6"/>
        <v>0</v>
      </c>
      <c r="AB47" s="228" t="str">
        <f t="shared" ca="1" si="7"/>
        <v>GoldSungEel HiMetal Co., Ltd.</v>
      </c>
    </row>
    <row r="48" spans="1:28" s="227" customFormat="1" ht="89.25">
      <c r="A48" s="276" t="s">
        <v>2466</v>
      </c>
      <c r="B48" s="182" t="str">
        <f ca="1">IF(LEN(A48)=0,"",INDEX('Smelter Look-up'!$A:$A,MATCH($A48,'Smelter Look-up'!$E:$E,0)))</f>
        <v>Gold</v>
      </c>
      <c r="C48" s="186" t="str">
        <f ca="1">IF(LEN(A48)=0,"",INDEX('Smelter Look-up'!$C:$C,MATCH($A48,'Smelter Look-up'!$E:$E,0)))</f>
        <v>Planta Recuperadora de Metales SpA</v>
      </c>
      <c r="D48" s="230"/>
      <c r="E48" s="182" t="str">
        <f ca="1">IF(ISERROR($V48),"",OFFSET('Smelter Look-up'!$D$4,$V48-4,0)&amp;"")</f>
        <v>CHILE</v>
      </c>
      <c r="F48" s="182" t="str">
        <f ca="1">IF(ISERROR($V48),"",OFFSET('Smelter Look-up'!$E$4,$V48-4,0))</f>
        <v>CID002919</v>
      </c>
      <c r="G48" s="182" t="str">
        <f ca="1">IF(C48=$X$4,IF(ISERROR($V48),"Enter smelter details","RMI"),IF(ISERROR($V48),"",OFFSET('Smelter Look-up'!$F$4,$V48-4,0)))</f>
        <v>RMI</v>
      </c>
      <c r="H48" s="183">
        <f ca="1">IF(ISERROR($V48),"",OFFSET('Smelter Look-up'!$G$4,$V48-4,0))</f>
        <v>0</v>
      </c>
      <c r="I48" s="184" t="str">
        <f ca="1">IF(ISERROR($V48),"",OFFSET('Smelter Look-up'!$H$4,$V48-4,0))</f>
        <v>Mejillones</v>
      </c>
      <c r="J48" s="184" t="str">
        <f ca="1">IF(ISERROR($V48),"",OFFSET('Smelter Look-up'!$I$4,$V48-4,0))</f>
        <v>Antofagasta</v>
      </c>
      <c r="K48" s="224"/>
      <c r="L48" s="224"/>
      <c r="M48" s="224"/>
      <c r="N48" s="224"/>
      <c r="O48" s="224"/>
      <c r="P48" s="185"/>
      <c r="Q48" s="225"/>
      <c r="R48" s="182" t="str">
        <f ca="1">IF(ISERROR($V48),"",OFFSET('Smelter Look-up'!$C$4,$V48-4,0)&amp;"")</f>
        <v>Planta Recuperadora de Metales SpA</v>
      </c>
      <c r="S48" s="181" t="str">
        <f t="shared" ca="1" si="5"/>
        <v>CL</v>
      </c>
      <c r="T48" s="181" t="str">
        <f ca="1">IF(B48="","",IF(ISERROR(MATCH($J48,SorP!$B$1:$B$6226,0)),"",INDIRECT("'SorP'!$A$"&amp;MATCH($S48&amp;$J48,SorP!C:C,0))))</f>
        <v>CL-AN</v>
      </c>
      <c r="U48" s="201"/>
      <c r="V48" s="226">
        <f ca="1">IF(C48="",NA(),IF(OR(C48="Smelter not listed",C48="Smelter not yet identified"),MATCH($B48&amp;$D48,'Smelter Look-up'!$J:$J,0),MATCH($B48&amp;$C48,'Smelter Look-up'!$J:$J,0)))</f>
        <v>217</v>
      </c>
      <c r="X48" s="227">
        <f t="shared" ca="1" si="6"/>
        <v>0</v>
      </c>
      <c r="AB48" s="228" t="str">
        <f t="shared" ca="1" si="7"/>
        <v>GoldPlanta Recuperadora de Metales SpA</v>
      </c>
    </row>
    <row r="49" spans="1:28" s="227" customFormat="1" ht="102">
      <c r="A49" s="276" t="s">
        <v>2481</v>
      </c>
      <c r="B49" s="182" t="str">
        <f ca="1">IF(LEN(A49)=0,"",INDEX('Smelter Look-up'!$A:$A,MATCH($A49,'Smelter Look-up'!$E:$E,0)))</f>
        <v>Tin</v>
      </c>
      <c r="C49" s="186" t="str">
        <f ca="1">IF(LEN(A49)=0,"",INDEX('Smelter Look-up'!$C:$C,MATCH($A49,'Smelter Look-up'!$E:$E,0)))</f>
        <v>Guangdong Hanhe Non-Ferrous Metal Co., Ltd.</v>
      </c>
      <c r="D49" s="230"/>
      <c r="E49" s="182" t="str">
        <f ca="1">IF(ISERROR($V49),"",OFFSET('Smelter Look-up'!$D$4,$V49-4,0)&amp;"")</f>
        <v>CHINA</v>
      </c>
      <c r="F49" s="182" t="str">
        <f ca="1">IF(ISERROR($V49),"",OFFSET('Smelter Look-up'!$E$4,$V49-4,0))</f>
        <v>CID003116</v>
      </c>
      <c r="G49" s="182" t="str">
        <f ca="1">IF(C49=$X$4,IF(ISERROR($V49),"Enter smelter details","RMI"),IF(ISERROR($V49),"",OFFSET('Smelter Look-up'!$F$4,$V49-4,0)))</f>
        <v>RMI</v>
      </c>
      <c r="H49" s="183">
        <f ca="1">IF(ISERROR($V49),"",OFFSET('Smelter Look-up'!$G$4,$V49-4,0))</f>
        <v>0</v>
      </c>
      <c r="I49" s="184" t="str">
        <f ca="1">IF(ISERROR($V49),"",OFFSET('Smelter Look-up'!$H$4,$V49-4,0))</f>
        <v>Chaozhou</v>
      </c>
      <c r="J49" s="184" t="str">
        <f ca="1">IF(ISERROR($V49),"",OFFSET('Smelter Look-up'!$I$4,$V49-4,0))</f>
        <v>Guangdong Sheng</v>
      </c>
      <c r="K49" s="224"/>
      <c r="L49" s="224"/>
      <c r="M49" s="224"/>
      <c r="N49" s="224"/>
      <c r="O49" s="224"/>
      <c r="P49" s="185"/>
      <c r="Q49" s="225"/>
      <c r="R49" s="182" t="str">
        <f ca="1">IF(ISERROR($V49),"",OFFSET('Smelter Look-up'!$C$4,$V49-4,0)&amp;"")</f>
        <v>Guangdong Hanhe Non-Ferrous Metal Co., Ltd.</v>
      </c>
      <c r="S49" s="181" t="str">
        <f t="shared" ca="1" si="5"/>
        <v>CN</v>
      </c>
      <c r="T49" s="181" t="str">
        <f ca="1">IF(B49="","",IF(ISERROR(MATCH($J49,SorP!$B$1:$B$6226,0)),"",INDIRECT("'SorP'!$A$"&amp;MATCH($S49&amp;$J49,SorP!C:C,0))))</f>
        <v>CN-GD</v>
      </c>
      <c r="U49" s="201"/>
      <c r="V49" s="226">
        <f ca="1">IF(C49="",NA(),IF(OR(C49="Smelter not listed",C49="Smelter not yet identified"),MATCH($B49&amp;$D49,'Smelter Look-up'!$J:$J,0),MATCH($B49&amp;$C49,'Smelter Look-up'!$J:$J,0)))</f>
        <v>450</v>
      </c>
      <c r="X49" s="227">
        <f t="shared" ca="1" si="6"/>
        <v>0</v>
      </c>
      <c r="AB49" s="228" t="str">
        <f t="shared" ca="1" si="7"/>
        <v>TinGuangdong Hanhe Non-Ferrous Metal Co., Ltd.</v>
      </c>
    </row>
    <row r="50" spans="1:28" s="227" customFormat="1" ht="89.25">
      <c r="A50" s="276" t="s">
        <v>12877</v>
      </c>
      <c r="B50" s="182" t="str">
        <f ca="1">IF(LEN(A50)=0,"",INDEX('Smelter Look-up'!$A:$A,MATCH($A50,'Smelter Look-up'!$E:$E,0)))</f>
        <v>Tin</v>
      </c>
      <c r="C50" s="186" t="str">
        <f ca="1">IF(LEN(A50)=0,"",INDEX('Smelter Look-up'!$C:$C,MATCH($A50,'Smelter Look-up'!$E:$E,0)))</f>
        <v>Chifeng Dajingzi Tin Industry Co., Ltd.</v>
      </c>
      <c r="D50" s="230"/>
      <c r="E50" s="182" t="str">
        <f ca="1">IF(ISERROR($V50),"",OFFSET('Smelter Look-up'!$D$4,$V50-4,0)&amp;"")</f>
        <v>CHINA</v>
      </c>
      <c r="F50" s="182" t="str">
        <f ca="1">IF(ISERROR($V50),"",OFFSET('Smelter Look-up'!$E$4,$V50-4,0))</f>
        <v>CID003190</v>
      </c>
      <c r="G50" s="182" t="str">
        <f ca="1">IF(C50=$X$4,IF(ISERROR($V50),"Enter smelter details","RMI"),IF(ISERROR($V50),"",OFFSET('Smelter Look-up'!$F$4,$V50-4,0)))</f>
        <v>RMI</v>
      </c>
      <c r="H50" s="183">
        <f ca="1">IF(ISERROR($V50),"",OFFSET('Smelter Look-up'!$G$4,$V50-4,0))</f>
        <v>0</v>
      </c>
      <c r="I50" s="184" t="str">
        <f ca="1">IF(ISERROR($V50),"",OFFSET('Smelter Look-up'!$H$4,$V50-4,0))</f>
        <v>Chifeng</v>
      </c>
      <c r="J50" s="184" t="str">
        <f ca="1">IF(ISERROR($V50),"",OFFSET('Smelter Look-up'!$I$4,$V50-4,0))</f>
        <v>Nei Mongol Zizhiqu</v>
      </c>
      <c r="K50" s="224"/>
      <c r="L50" s="224"/>
      <c r="M50" s="224"/>
      <c r="N50" s="224"/>
      <c r="O50" s="224"/>
      <c r="P50" s="185"/>
      <c r="Q50" s="225"/>
      <c r="R50" s="182" t="str">
        <f ca="1">IF(ISERROR($V50),"",OFFSET('Smelter Look-up'!$C$4,$V50-4,0)&amp;"")</f>
        <v>Chifeng Dajingzi Tin Industry Co., Ltd.</v>
      </c>
      <c r="S50" s="181" t="str">
        <f t="shared" ca="1" si="5"/>
        <v>CN</v>
      </c>
      <c r="T50" s="181" t="str">
        <f ca="1">IF(B50="","",IF(ISERROR(MATCH($J50,SorP!$B$1:$B$6226,0)),"",INDIRECT("'SorP'!$A$"&amp;MATCH($S50&amp;$J50,SorP!C:C,0))))</f>
        <v>CN-NM</v>
      </c>
      <c r="U50" s="201"/>
      <c r="V50" s="226">
        <f ca="1">IF(C50="",NA(),IF(OR(C50="Smelter not listed",C50="Smelter not yet identified"),MATCH($B50&amp;$D50,'Smelter Look-up'!$J:$J,0),MATCH($B50&amp;$C50,'Smelter Look-up'!$J:$J,0)))</f>
        <v>409</v>
      </c>
      <c r="X50" s="227">
        <f t="shared" ca="1" si="6"/>
        <v>0</v>
      </c>
      <c r="AB50" s="228" t="str">
        <f t="shared" ca="1" si="7"/>
        <v>TinChifeng Dajingzi Tin Industry Co., Ltd.</v>
      </c>
    </row>
    <row r="51" spans="1:28" s="227" customFormat="1" ht="51">
      <c r="A51" s="276" t="s">
        <v>13122</v>
      </c>
      <c r="B51" s="182" t="str">
        <f ca="1">IF(LEN(A51)=0,"",INDEX('Smelter Look-up'!$A:$A,MATCH($A51,'Smelter Look-up'!$E:$E,0)))</f>
        <v>Tin</v>
      </c>
      <c r="C51" s="186" t="str">
        <f ca="1">IF(LEN(A51)=0,"",INDEX('Smelter Look-up'!$C:$C,MATCH($A51,'Smelter Look-up'!$E:$E,0)))</f>
        <v>Tin Technology &amp; Refining</v>
      </c>
      <c r="D51" s="230"/>
      <c r="E51" s="182" t="str">
        <f ca="1">IF(ISERROR($V51),"",OFFSET('Smelter Look-up'!$D$4,$V51-4,0)&amp;"")</f>
        <v>UNITED STATES OF AMERICA</v>
      </c>
      <c r="F51" s="182" t="str">
        <f ca="1">IF(ISERROR($V51),"",OFFSET('Smelter Look-up'!$E$4,$V51-4,0))</f>
        <v>CID003325</v>
      </c>
      <c r="G51" s="182" t="str">
        <f ca="1">IF(C51=$X$4,IF(ISERROR($V51),"Enter smelter details","RMI"),IF(ISERROR($V51),"",OFFSET('Smelter Look-up'!$F$4,$V51-4,0)))</f>
        <v>RMI</v>
      </c>
      <c r="H51" s="183">
        <f ca="1">IF(ISERROR($V51),"",OFFSET('Smelter Look-up'!$G$4,$V51-4,0))</f>
        <v>0</v>
      </c>
      <c r="I51" s="184" t="str">
        <f ca="1">IF(ISERROR($V51),"",OFFSET('Smelter Look-up'!$H$4,$V51-4,0))</f>
        <v>West Chester</v>
      </c>
      <c r="J51" s="184" t="str">
        <f ca="1">IF(ISERROR($V51),"",OFFSET('Smelter Look-up'!$I$4,$V51-4,0))</f>
        <v>Pennsylvania</v>
      </c>
      <c r="K51" s="224"/>
      <c r="L51" s="224"/>
      <c r="M51" s="224"/>
      <c r="N51" s="224"/>
      <c r="O51" s="224"/>
      <c r="P51" s="185"/>
      <c r="Q51" s="225"/>
      <c r="R51" s="182" t="str">
        <f ca="1">IF(ISERROR($V51),"",OFFSET('Smelter Look-up'!$C$4,$V51-4,0)&amp;"")</f>
        <v>Tin Technology &amp; Refining</v>
      </c>
      <c r="S51" s="181" t="str">
        <f t="shared" ca="1" si="5"/>
        <v>US</v>
      </c>
      <c r="T51" s="181" t="str">
        <f ca="1">IF(B51="","",IF(ISERROR(MATCH($J51,SorP!$B$1:$B$6226,0)),"",INDIRECT("'SorP'!$A$"&amp;MATCH($S51&amp;$J51,SorP!C:C,0))))</f>
        <v>US-PA</v>
      </c>
      <c r="U51" s="201"/>
      <c r="V51" s="226">
        <f ca="1">IF(C51="",NA(),IF(OR(C51="Smelter not listed",C51="Smelter not yet identified"),MATCH($B51&amp;$D51,'Smelter Look-up'!$J:$J,0),MATCH($B51&amp;$C51,'Smelter Look-up'!$J:$J,0)))</f>
        <v>525</v>
      </c>
      <c r="X51" s="227">
        <f t="shared" ca="1" si="6"/>
        <v>0</v>
      </c>
      <c r="AB51" s="228" t="str">
        <f t="shared" ca="1" si="7"/>
        <v>TinTin Technology &amp; Refining</v>
      </c>
    </row>
    <row r="52" spans="1:28" s="227" customFormat="1" ht="38.25">
      <c r="A52" s="276" t="s">
        <v>13774</v>
      </c>
      <c r="B52" s="182" t="str">
        <f ca="1">IF(LEN(A52)=0,"",INDEX('Smelter Look-up'!$A:$A,MATCH($A52,'Smelter Look-up'!$E:$E,0)))</f>
        <v>Tin</v>
      </c>
      <c r="C52" s="186" t="str">
        <f ca="1">IF(LEN(A52)=0,"",INDEX('Smelter Look-up'!$C:$C,MATCH($A52,'Smelter Look-up'!$E:$E,0)))</f>
        <v>Luna Smelter, Ltd.</v>
      </c>
      <c r="D52" s="230"/>
      <c r="E52" s="182" t="str">
        <f ca="1">IF(ISERROR($V52),"",OFFSET('Smelter Look-up'!$D$4,$V52-4,0)&amp;"")</f>
        <v>RWANDA</v>
      </c>
      <c r="F52" s="182" t="str">
        <f ca="1">IF(ISERROR($V52),"",OFFSET('Smelter Look-up'!$E$4,$V52-4,0))</f>
        <v>CID003387</v>
      </c>
      <c r="G52" s="182" t="str">
        <f ca="1">IF(C52=$X$4,IF(ISERROR($V52),"Enter smelter details","RMI"),IF(ISERROR($V52),"",OFFSET('Smelter Look-up'!$F$4,$V52-4,0)))</f>
        <v>RMI</v>
      </c>
      <c r="H52" s="183">
        <f ca="1">IF(ISERROR($V52),"",OFFSET('Smelter Look-up'!$G$4,$V52-4,0))</f>
        <v>0</v>
      </c>
      <c r="I52" s="184" t="str">
        <f ca="1">IF(ISERROR($V52),"",OFFSET('Smelter Look-up'!$H$4,$V52-4,0))</f>
        <v>Kigali</v>
      </c>
      <c r="J52" s="184" t="str">
        <f ca="1">IF(ISERROR($V52),"",OFFSET('Smelter Look-up'!$I$4,$V52-4,0))</f>
        <v>City of Kigali</v>
      </c>
      <c r="K52" s="224"/>
      <c r="L52" s="224"/>
      <c r="M52" s="224"/>
      <c r="N52" s="224"/>
      <c r="O52" s="224"/>
      <c r="P52" s="185"/>
      <c r="Q52" s="225"/>
      <c r="R52" s="182" t="str">
        <f ca="1">IF(ISERROR($V52),"",OFFSET('Smelter Look-up'!$C$4,$V52-4,0)&amp;"")</f>
        <v>Luna Smelter, Ltd.</v>
      </c>
      <c r="S52" s="181" t="str">
        <f t="shared" ca="1" si="5"/>
        <v>RW</v>
      </c>
      <c r="T52" s="181" t="str">
        <f ca="1">IF(B52="","",IF(ISERROR(MATCH($J52,SorP!$B$1:$B$6226,0)),"",INDIRECT("'SorP'!$A$"&amp;MATCH($S52&amp;$J52,SorP!C:C,0))))</f>
        <v>RW-01</v>
      </c>
      <c r="U52" s="201"/>
      <c r="V52" s="226">
        <f ca="1">IF(C52="",NA(),IF(OR(C52="Smelter not listed",C52="Smelter not yet identified"),MATCH($B52&amp;$D52,'Smelter Look-up'!$J:$J,0),MATCH($B52&amp;$C52,'Smelter Look-up'!$J:$J,0)))</f>
        <v>465</v>
      </c>
      <c r="X52" s="227">
        <f t="shared" ca="1" si="6"/>
        <v>0</v>
      </c>
      <c r="AB52" s="228" t="str">
        <f t="shared" ca="1" si="7"/>
        <v>TinLuna Smelter, Ltd.</v>
      </c>
    </row>
    <row r="53" spans="1:28" s="227" customFormat="1" ht="89.25">
      <c r="A53" s="276" t="s">
        <v>13768</v>
      </c>
      <c r="B53" s="182" t="str">
        <f ca="1">IF(LEN(A53)=0,"",INDEX('Smelter Look-up'!$A:$A,MATCH($A53,'Smelter Look-up'!$E:$E,0)))</f>
        <v>Gold</v>
      </c>
      <c r="C53" s="186" t="str">
        <f ca="1">IF(LEN(A53)=0,"",INDEX('Smelter Look-up'!$C:$C,MATCH($A53,'Smelter Look-up'!$E:$E,0)))</f>
        <v>Eco-System Recycling Co., Ltd. North Plant</v>
      </c>
      <c r="D53" s="230"/>
      <c r="E53" s="182" t="str">
        <f ca="1">IF(ISERROR($V53),"",OFFSET('Smelter Look-up'!$D$4,$V53-4,0)&amp;"")</f>
        <v>JAPAN</v>
      </c>
      <c r="F53" s="182" t="str">
        <f ca="1">IF(ISERROR($V53),"",OFFSET('Smelter Look-up'!$E$4,$V53-4,0))</f>
        <v>CID003424</v>
      </c>
      <c r="G53" s="182" t="str">
        <f ca="1">IF(C53=$X$4,IF(ISERROR($V53),"Enter smelter details","RMI"),IF(ISERROR($V53),"",OFFSET('Smelter Look-up'!$F$4,$V53-4,0)))</f>
        <v>RMI</v>
      </c>
      <c r="H53" s="183">
        <f ca="1">IF(ISERROR($V53),"",OFFSET('Smelter Look-up'!$G$4,$V53-4,0))</f>
        <v>0</v>
      </c>
      <c r="I53" s="184" t="str">
        <f ca="1">IF(ISERROR($V53),"",OFFSET('Smelter Look-up'!$H$4,$V53-4,0))</f>
        <v>Kazuno</v>
      </c>
      <c r="J53" s="184" t="str">
        <f ca="1">IF(ISERROR($V53),"",OFFSET('Smelter Look-up'!$I$4,$V53-4,0))</f>
        <v>Akita</v>
      </c>
      <c r="K53" s="224"/>
      <c r="L53" s="224"/>
      <c r="M53" s="224"/>
      <c r="N53" s="224"/>
      <c r="O53" s="224"/>
      <c r="P53" s="185"/>
      <c r="Q53" s="225"/>
      <c r="R53" s="182" t="str">
        <f ca="1">IF(ISERROR($V53),"",OFFSET('Smelter Look-up'!$C$4,$V53-4,0)&amp;"")</f>
        <v>Eco-System Recycling Co., Ltd. North Plant</v>
      </c>
      <c r="S53" s="181" t="str">
        <f t="shared" ca="1" si="5"/>
        <v>JP</v>
      </c>
      <c r="T53" s="181" t="str">
        <f ca="1">IF(B53="","",IF(ISERROR(MATCH($J53,SorP!$B$1:$B$6226,0)),"",INDIRECT("'SorP'!$A$"&amp;MATCH($S53&amp;$J53,SorP!C:C,0))))</f>
        <v>JP-05</v>
      </c>
      <c r="U53" s="201"/>
      <c r="V53" s="226">
        <f ca="1">IF(C53="",NA(),IF(OR(C53="Smelter not listed",C53="Smelter not yet identified"),MATCH($B53&amp;$D53,'Smelter Look-up'!$J:$J,0),MATCH($B53&amp;$C53,'Smelter Look-up'!$J:$J,0)))</f>
        <v>74</v>
      </c>
      <c r="X53" s="227">
        <f t="shared" ca="1" si="6"/>
        <v>0</v>
      </c>
      <c r="AB53" s="228" t="str">
        <f t="shared" ca="1" si="7"/>
        <v>GoldEco-System Recycling Co., Ltd. North Plant</v>
      </c>
    </row>
    <row r="54" spans="1:28" s="227" customFormat="1" ht="89.25">
      <c r="A54" s="276" t="s">
        <v>13769</v>
      </c>
      <c r="B54" s="182" t="str">
        <f ca="1">IF(LEN(A54)=0,"",INDEX('Smelter Look-up'!$A:$A,MATCH($A54,'Smelter Look-up'!$E:$E,0)))</f>
        <v>Gold</v>
      </c>
      <c r="C54" s="186" t="str">
        <f ca="1">IF(LEN(A54)=0,"",INDEX('Smelter Look-up'!$C:$C,MATCH($A54,'Smelter Look-up'!$E:$E,0)))</f>
        <v>Eco-System Recycling Co., Ltd. West Plant</v>
      </c>
      <c r="D54" s="230"/>
      <c r="E54" s="182" t="str">
        <f ca="1">IF(ISERROR($V54),"",OFFSET('Smelter Look-up'!$D$4,$V54-4,0)&amp;"")</f>
        <v>JAPAN</v>
      </c>
      <c r="F54" s="182" t="str">
        <f ca="1">IF(ISERROR($V54),"",OFFSET('Smelter Look-up'!$E$4,$V54-4,0))</f>
        <v>CID003425</v>
      </c>
      <c r="G54" s="182" t="str">
        <f ca="1">IF(C54=$X$4,IF(ISERROR($V54),"Enter smelter details","RMI"),IF(ISERROR($V54),"",OFFSET('Smelter Look-up'!$F$4,$V54-4,0)))</f>
        <v>RMI</v>
      </c>
      <c r="H54" s="183">
        <f ca="1">IF(ISERROR($V54),"",OFFSET('Smelter Look-up'!$G$4,$V54-4,0))</f>
        <v>0</v>
      </c>
      <c r="I54" s="184" t="str">
        <f ca="1">IF(ISERROR($V54),"",OFFSET('Smelter Look-up'!$H$4,$V54-4,0))</f>
        <v>Okayama</v>
      </c>
      <c r="J54" s="184" t="str">
        <f ca="1">IF(ISERROR($V54),"",OFFSET('Smelter Look-up'!$I$4,$V54-4,0))</f>
        <v>Okayama</v>
      </c>
      <c r="K54" s="224"/>
      <c r="L54" s="224"/>
      <c r="M54" s="224"/>
      <c r="N54" s="224"/>
      <c r="O54" s="224"/>
      <c r="P54" s="185"/>
      <c r="Q54" s="225"/>
      <c r="R54" s="182" t="str">
        <f ca="1">IF(ISERROR($V54),"",OFFSET('Smelter Look-up'!$C$4,$V54-4,0)&amp;"")</f>
        <v>Eco-System Recycling Co., Ltd. West Plant</v>
      </c>
      <c r="S54" s="181" t="str">
        <f t="shared" ca="1" si="5"/>
        <v>JP</v>
      </c>
      <c r="T54" s="181" t="str">
        <f ca="1">IF(B54="","",IF(ISERROR(MATCH($J54,SorP!$B$1:$B$6226,0)),"",INDIRECT("'SorP'!$A$"&amp;MATCH($S54&amp;$J54,SorP!C:C,0))))</f>
        <v>JP-33</v>
      </c>
      <c r="U54" s="201"/>
      <c r="V54" s="226">
        <f ca="1">IF(C54="",NA(),IF(OR(C54="Smelter not listed",C54="Smelter not yet identified"),MATCH($B54&amp;$D54,'Smelter Look-up'!$J:$J,0),MATCH($B54&amp;$C54,'Smelter Look-up'!$J:$J,0)))</f>
        <v>75</v>
      </c>
      <c r="X54" s="227">
        <f t="shared" ca="1" si="6"/>
        <v>0</v>
      </c>
      <c r="AB54" s="228" t="str">
        <f t="shared" ca="1" si="7"/>
        <v>GoldEco-System Recycling Co., Ltd. West Plant</v>
      </c>
    </row>
    <row r="55" spans="1:28" s="227" customFormat="1" ht="63.75">
      <c r="A55" s="276" t="s">
        <v>13775</v>
      </c>
      <c r="B55" s="182" t="str">
        <f ca="1">IF(LEN(A55)=0,"",INDEX('Smelter Look-up'!$A:$A,MATCH($A55,'Smelter Look-up'!$E:$E,0)))</f>
        <v>Tin</v>
      </c>
      <c r="C55" s="186" t="str">
        <f ca="1">IF(LEN(A55)=0,"",INDEX('Smelter Look-up'!$C:$C,MATCH($A55,'Smelter Look-up'!$E:$E,0)))</f>
        <v>PT Mitra Sukses Globalindo</v>
      </c>
      <c r="D55" s="230"/>
      <c r="E55" s="182" t="str">
        <f ca="1">IF(ISERROR($V55),"",OFFSET('Smelter Look-up'!$D$4,$V55-4,0)&amp;"")</f>
        <v>INDONESIA</v>
      </c>
      <c r="F55" s="182" t="str">
        <f ca="1">IF(ISERROR($V55),"",OFFSET('Smelter Look-up'!$E$4,$V55-4,0))</f>
        <v>CID003449</v>
      </c>
      <c r="G55" s="182" t="str">
        <f ca="1">IF(C55=$X$4,IF(ISERROR($V55),"Enter smelter details","RMI"),IF(ISERROR($V55),"",OFFSET('Smelter Look-up'!$F$4,$V55-4,0)))</f>
        <v>RMI</v>
      </c>
      <c r="H55" s="183">
        <f ca="1">IF(ISERROR($V55),"",OFFSET('Smelter Look-up'!$G$4,$V55-4,0))</f>
        <v>0</v>
      </c>
      <c r="I55" s="184" t="str">
        <f ca="1">IF(ISERROR($V55),"",OFFSET('Smelter Look-up'!$H$4,$V55-4,0))</f>
        <v>Pangkalpinang</v>
      </c>
      <c r="J55" s="184" t="str">
        <f ca="1">IF(ISERROR($V55),"",OFFSET('Smelter Look-up'!$I$4,$V55-4,0))</f>
        <v>Kepulauan Bangka Belitung</v>
      </c>
      <c r="K55" s="224"/>
      <c r="L55" s="224"/>
      <c r="M55" s="224"/>
      <c r="N55" s="224"/>
      <c r="O55" s="224"/>
      <c r="P55" s="185"/>
      <c r="Q55" s="225"/>
      <c r="R55" s="182" t="str">
        <f ca="1">IF(ISERROR($V55),"",OFFSET('Smelter Look-up'!$C$4,$V55-4,0)&amp;"")</f>
        <v>PT Mitra Sukses Globalindo</v>
      </c>
      <c r="S55" s="181" t="str">
        <f t="shared" ca="1" si="5"/>
        <v>ID</v>
      </c>
      <c r="T55" s="181" t="str">
        <f ca="1">IF(B55="","",IF(ISERROR(MATCH($J55,SorP!$B$1:$B$6226,0)),"",INDIRECT("'SorP'!$A$"&amp;MATCH($S55&amp;$J55,SorP!C:C,0))))</f>
        <v>ID-BB</v>
      </c>
      <c r="U55" s="201"/>
      <c r="V55" s="226">
        <f ca="1">IF(C55="",NA(),IF(OR(C55="Smelter not listed",C55="Smelter not yet identified"),MATCH($B55&amp;$D55,'Smelter Look-up'!$J:$J,0),MATCH($B55&amp;$C55,'Smelter Look-up'!$J:$J,0)))</f>
        <v>503</v>
      </c>
      <c r="X55" s="227">
        <f t="shared" ca="1" si="6"/>
        <v>0</v>
      </c>
      <c r="AB55" s="228" t="str">
        <f t="shared" ca="1" si="7"/>
        <v>TinPT Mitra Sukses Globalindo</v>
      </c>
    </row>
    <row r="56" spans="1:28" s="227" customFormat="1" ht="38.25">
      <c r="A56" s="276" t="s">
        <v>14958</v>
      </c>
      <c r="B56" s="182" t="str">
        <f ca="1">IF(LEN(A56)=0,"",INDEX('Smelter Look-up'!$A:$A,MATCH($A56,'Smelter Look-up'!$E:$E,0)))</f>
        <v>Tin</v>
      </c>
      <c r="C56" s="186" t="str">
        <f ca="1">IF(LEN(A56)=0,"",INDEX('Smelter Look-up'!$C:$C,MATCH($A56,'Smelter Look-up'!$E:$E,0)))</f>
        <v>CRM Synergies</v>
      </c>
      <c r="D56" s="230"/>
      <c r="E56" s="182" t="str">
        <f ca="1">IF(ISERROR($V56),"",OFFSET('Smelter Look-up'!$D$4,$V56-4,0)&amp;"")</f>
        <v>SPAIN</v>
      </c>
      <c r="F56" s="182" t="str">
        <f ca="1">IF(ISERROR($V56),"",OFFSET('Smelter Look-up'!$E$4,$V56-4,0))</f>
        <v>CID003524</v>
      </c>
      <c r="G56" s="182" t="str">
        <f ca="1">IF(C56=$X$4,IF(ISERROR($V56),"Enter smelter details","RMI"),IF(ISERROR($V56),"",OFFSET('Smelter Look-up'!$F$4,$V56-4,0)))</f>
        <v>RMI</v>
      </c>
      <c r="H56" s="183">
        <f ca="1">IF(ISERROR($V56),"",OFFSET('Smelter Look-up'!$G$4,$V56-4,0))</f>
        <v>0</v>
      </c>
      <c r="I56" s="184" t="str">
        <f ca="1">IF(ISERROR($V56),"",OFFSET('Smelter Look-up'!$H$4,$V56-4,0))</f>
        <v>Las Ventas de Retamosa</v>
      </c>
      <c r="J56" s="184" t="str">
        <f ca="1">IF(ISERROR($V56),"",OFFSET('Smelter Look-up'!$I$4,$V56-4,0))</f>
        <v>Toledo</v>
      </c>
      <c r="K56" s="224"/>
      <c r="L56" s="224"/>
      <c r="M56" s="224"/>
      <c r="N56" s="224"/>
      <c r="O56" s="224"/>
      <c r="P56" s="185"/>
      <c r="Q56" s="225"/>
      <c r="R56" s="182" t="str">
        <f ca="1">IF(ISERROR($V56),"",OFFSET('Smelter Look-up'!$C$4,$V56-4,0)&amp;"")</f>
        <v>CRM Synergies</v>
      </c>
      <c r="S56" s="181" t="str">
        <f t="shared" ca="1" si="5"/>
        <v>ES</v>
      </c>
      <c r="T56" s="181" t="str">
        <f ca="1">IF(B56="","",IF(ISERROR(MATCH($J56,SorP!$B$1:$B$6226,0)),"",INDIRECT("'SorP'!$A$"&amp;MATCH($S56&amp;$J56,SorP!C:C,0))))</f>
        <v>ES-TO</v>
      </c>
      <c r="U56" s="201"/>
      <c r="V56" s="226">
        <f ca="1">IF(C56="",NA(),IF(OR(C56="Smelter not listed",C56="Smelter not yet identified"),MATCH($B56&amp;$D56,'Smelter Look-up'!$J:$J,0),MATCH($B56&amp;$C56,'Smelter Look-up'!$J:$J,0)))</f>
        <v>419</v>
      </c>
      <c r="X56" s="227">
        <f t="shared" ca="1" si="6"/>
        <v>0</v>
      </c>
      <c r="AB56" s="228" t="str">
        <f t="shared" ca="1" si="7"/>
        <v>TinCRM Synergies</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8">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9">IF(AND(C68="Smelter not listed",OR(LEN(D68)=0,LEN(E68)=0)),1,0)</f>
        <v>0</v>
      </c>
      <c r="AB68" s="228" t="str">
        <f t="shared" ref="AB68" si="10">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1">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2">IF(AND(C69="Smelter not listed",OR(LEN(D69)=0,LEN(E69)=0)),1,0)</f>
        <v>0</v>
      </c>
      <c r="AB69" s="228" t="str">
        <f t="shared" ref="AB69:AB100" si="13">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3">
    <cfRule type="expression" dxfId="17" priority="2" stopIfTrue="1">
      <formula>IF(B5="",TRUE)</formula>
    </cfRule>
    <cfRule type="expression" dxfId="16" priority="3" stopIfTrue="1">
      <formula>IF(AND(COUNTIF(MetalSmelter,B5&amp;C5)=0,LEN(C5)&gt;0),TRUE,FALSE)</formula>
    </cfRule>
  </conditionalFormatting>
  <conditionalFormatting sqref="C5:C2503">
    <cfRule type="expression" dxfId="15" priority="10" stopIfTrue="1">
      <formula>IF(AND(B5&lt;&gt;"",C5=""),TRUE)</formula>
    </cfRule>
  </conditionalFormatting>
  <conditionalFormatting sqref="D5:D2503">
    <cfRule type="expression" dxfId="14" priority="14" stopIfTrue="1">
      <formula>IF(AND(LEN($C5)&gt;0,AND($C5&lt;&gt;"Smelter Not Listed",ISBLANK($D5))),1,0)</formula>
    </cfRule>
    <cfRule type="expression" dxfId="13" priority="21" stopIfTrue="1">
      <formula>IF(AND(D5="",$C5=$X$4),TRUE)</formula>
    </cfRule>
    <cfRule type="expression" dxfId="12" priority="22" stopIfTrue="1">
      <formula>IF(FIND("!",D5),TRUE)</formula>
    </cfRule>
  </conditionalFormatting>
  <conditionalFormatting sqref="E5:E2503 R5:R2503">
    <cfRule type="expression" dxfId="11" priority="8" stopIfTrue="1">
      <formula>IF(AND(E5="",$C5=$X$4),TRUE)</formula>
    </cfRule>
    <cfRule type="expression" dxfId="10" priority="9" stopIfTrue="1">
      <formula>IF(FIND("!",E5),TRUE)</formula>
    </cfRule>
  </conditionalFormatting>
  <conditionalFormatting sqref="F5:F2503">
    <cfRule type="expression" dxfId="9" priority="6" stopIfTrue="1">
      <formula>IF(AND(LEN($A5)&gt;0,$A5&lt;&gt;$F5),TRUE,FALSE)</formula>
    </cfRule>
  </conditionalFormatting>
  <conditionalFormatting sqref="G5:G2503">
    <cfRule type="expression" dxfId="8" priority="23" stopIfTrue="1">
      <formula>IF(FIND("Enter smelter details",G5),TRUE)</formula>
    </cfRule>
  </conditionalFormatting>
  <conditionalFormatting sqref="A25">
    <cfRule type="expression" dxfId="7" priority="1" stopIfTrue="1">
      <formula>IF(AND(LEN($A25)&gt;0,$A25&lt;&gt;$F25),TRUE,FALSE)</formula>
    </cfRule>
  </conditionalFormatting>
  <dataValidations count="5">
    <dataValidation type="list" allowBlank="1" showInputMessage="1" showErrorMessage="1" sqref="B5:B2503">
      <formula1>Metal</formula1>
    </dataValidation>
    <dataValidation allowBlank="1" showErrorMessage="1" sqref="F5:G2503"/>
    <dataValidation type="list" showInputMessage="1" showErrorMessage="1" sqref="C5:C2503">
      <formula1>SN</formula1>
    </dataValidation>
    <dataValidation type="list" allowBlank="1" showInputMessage="1" showErrorMessage="1" sqref="E5:E2503">
      <formula1>CL</formula1>
    </dataValidation>
    <dataValidation type="list" allowBlank="1" showInputMessage="1" showErrorMessage="1" sqref="P5:P2503">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5"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3" t="str">
        <f ca="1">OFFSET(L!$C$1,MATCH("Checker"&amp;ADDRESS(ROW(),COLUMN(),4),L!$A:$A,0)-1,SL,,)</f>
        <v>To ensure all required fields have been populated before submitting to your customers review form for any line items highlighted in red</v>
      </c>
      <c r="B1" s="383"/>
      <c r="C1" s="383"/>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Lumberg Connect GmbH</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Stefan Lehmacher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lehmacher.stefan@lumberg.com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 xml:space="preserve"> +49-2355-83554</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Stefan Lehmacher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lehmacher.stefan@lumberg.com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7">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7">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https://www.lumberg.com/wp-content/uploads/ZVEI-Conflict-Minerals.pdf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85" t="str">
        <f ca="1">OFFSET(L!$C$1,MATCH("Product List"&amp;ADDRESS(ROW(),COLUMN(),4),L!$A:$A,0)-1,SL,,)</f>
        <v>Completion required only if reporting level "Product (or List of Products)" selected on the 'Declaration' worksheet.</v>
      </c>
      <c r="B1" s="386"/>
      <c r="C1" s="386"/>
      <c r="D1" s="38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4" t="s">
        <v>869</v>
      </c>
      <c r="C4" s="384"/>
      <c r="D4" s="38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87" t="str">
        <f ca="1">OFFSET(L!$C$1,MATCH("General"&amp;"Cpy",L!$A:$A,0)-1,SL,,)</f>
        <v>© 2025 Responsible Minerals Initiative. All rights reserved.</v>
      </c>
      <c r="C2006" s="387"/>
      <c r="D2006" s="387"/>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8"/>
      <c r="C1" s="388"/>
      <c r="D1" s="388"/>
      <c r="E1" s="388"/>
      <c r="F1" s="388"/>
      <c r="G1" s="388"/>
    </row>
    <row r="2" spans="1:11">
      <c r="A2" s="389"/>
      <c r="B2" s="389"/>
      <c r="C2" s="389"/>
      <c r="D2" s="389"/>
      <c r="E2" s="389"/>
      <c r="F2" s="389"/>
      <c r="G2" s="389"/>
      <c r="H2" s="389"/>
      <c r="I2" s="389"/>
    </row>
    <row r="3" spans="1:11">
      <c r="A3" s="389"/>
      <c r="B3" s="389"/>
      <c r="C3" s="389"/>
      <c r="D3" s="389"/>
      <c r="E3" s="389"/>
      <c r="F3" s="389"/>
      <c r="G3" s="389"/>
      <c r="H3" s="389"/>
      <c r="I3" s="38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purl.org/dc/term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6e8a5f3d-031c-4996-804e-0e28298fe1e2"/>
    <ds:schemaRef ds:uri="http://www.w3.org/XML/1998/namespac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Lehmacher, Stefan</cp:lastModifiedBy>
  <cp:lastPrinted>2015-04-21T20:47:43Z</cp:lastPrinted>
  <dcterms:created xsi:type="dcterms:W3CDTF">2010-06-21T21:00:23Z</dcterms:created>
  <dcterms:modified xsi:type="dcterms:W3CDTF">2025-07-09T11:57:40Z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